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pprovvigionamenti\@PROCEDURE AGGIUDICAZIONE ULTIMATE@\2023\Servizi trasporti sanitari INTEGRATI\2_ASST PAVIA\__Doc DEF\"/>
    </mc:Choice>
  </mc:AlternateContent>
  <xr:revisionPtr revIDLastSave="0" documentId="8_{DB52D072-E97F-40AE-89DC-432B538F6F24}" xr6:coauthVersionLast="47" xr6:coauthVersionMax="47" xr10:uidLastSave="{00000000-0000-0000-0000-000000000000}"/>
  <bookViews>
    <workbookView xWindow="-108" yWindow="-108" windowWidth="23256" windowHeight="12576" tabRatio="915" xr2:uid="{510E7B1B-B167-4684-BDF7-31B64B98AFB3}"/>
  </bookViews>
  <sheets>
    <sheet name="Istruzioni" sheetId="15" r:id="rId1"/>
    <sheet name="Servizi 1-2-3-4-5" sheetId="1" r:id="rId2"/>
    <sheet name="Servizio 6" sheetId="5" r:id="rId3"/>
    <sheet name="Servizio 7" sheetId="4" r:id="rId4"/>
    <sheet name="Servizio 8" sheetId="6" r:id="rId5"/>
    <sheet name="Servizio 9" sheetId="7" r:id="rId6"/>
    <sheet name="Servizio 10" sheetId="10" r:id="rId7"/>
    <sheet name="Servizio 11" sheetId="11" r:id="rId8"/>
    <sheet name="Servizio 12" sheetId="8" r:id="rId9"/>
    <sheet name="Servizio 13" sheetId="12" r:id="rId10"/>
    <sheet name="Servizio 14" sheetId="13" r:id="rId11"/>
    <sheet name="Servizio 15" sheetId="9" r:id="rId12"/>
    <sheet name="TOTALE OFFERTA" sheetId="14" r:id="rId13"/>
  </sheets>
  <definedNames>
    <definedName name="_xlnm.Print_Area" localSheetId="1">'Servizi 1-2-3-4-5'!$A$1:$W$11</definedName>
    <definedName name="_xlnm.Print_Area" localSheetId="12">'TOTALE OFFERTA'!$A$1:$O$26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3" l="1"/>
  <c r="S7" i="12"/>
  <c r="S7" i="11"/>
  <c r="W5" i="1"/>
  <c r="W6" i="1"/>
  <c r="W7" i="1"/>
  <c r="W8" i="1"/>
  <c r="W4" i="1"/>
  <c r="T5" i="1"/>
  <c r="S4" i="1"/>
  <c r="I8" i="14"/>
  <c r="I7" i="14"/>
  <c r="I6" i="14"/>
  <c r="N5" i="14"/>
  <c r="I5" i="14"/>
  <c r="N4" i="14"/>
  <c r="I4" i="14"/>
  <c r="Q7" i="13"/>
  <c r="O7" i="13"/>
  <c r="S5" i="13"/>
  <c r="Q5" i="13"/>
  <c r="O5" i="13"/>
  <c r="S4" i="13"/>
  <c r="Q4" i="13"/>
  <c r="O4" i="13"/>
  <c r="S3" i="13"/>
  <c r="Q3" i="13"/>
  <c r="O3" i="13"/>
  <c r="K3" i="13"/>
  <c r="Q7" i="12"/>
  <c r="O7" i="12"/>
  <c r="S5" i="12"/>
  <c r="Q5" i="12"/>
  <c r="O5" i="12"/>
  <c r="S4" i="12"/>
  <c r="Q4" i="12"/>
  <c r="O4" i="12"/>
  <c r="S3" i="12"/>
  <c r="Q3" i="12"/>
  <c r="O3" i="12"/>
  <c r="K3" i="12"/>
  <c r="K3" i="10"/>
  <c r="K3" i="9"/>
  <c r="K3" i="8"/>
  <c r="K3" i="11"/>
  <c r="Q7" i="11"/>
  <c r="O7" i="11"/>
  <c r="O8" i="11" s="1"/>
  <c r="S5" i="11"/>
  <c r="Q5" i="11"/>
  <c r="O5" i="11"/>
  <c r="S4" i="11"/>
  <c r="Q4" i="11"/>
  <c r="O4" i="11"/>
  <c r="S3" i="11"/>
  <c r="Q3" i="11"/>
  <c r="O3" i="11"/>
  <c r="O7" i="10"/>
  <c r="Q7" i="10"/>
  <c r="S5" i="10"/>
  <c r="Q5" i="10"/>
  <c r="O5" i="10"/>
  <c r="S4" i="10"/>
  <c r="Q4" i="10"/>
  <c r="O4" i="10"/>
  <c r="S3" i="10"/>
  <c r="Q3" i="10"/>
  <c r="O3" i="10"/>
  <c r="S5" i="9"/>
  <c r="Q5" i="9"/>
  <c r="O5" i="9"/>
  <c r="S4" i="9"/>
  <c r="Q4" i="9"/>
  <c r="O4" i="9"/>
  <c r="S3" i="9"/>
  <c r="Q3" i="9"/>
  <c r="O3" i="9"/>
  <c r="S5" i="8"/>
  <c r="Q5" i="8"/>
  <c r="O5" i="8"/>
  <c r="S4" i="8"/>
  <c r="Q4" i="8"/>
  <c r="O4" i="8"/>
  <c r="S3" i="8"/>
  <c r="Q3" i="8"/>
  <c r="O3" i="8"/>
  <c r="S5" i="7"/>
  <c r="Q5" i="7"/>
  <c r="O5" i="7"/>
  <c r="S4" i="7"/>
  <c r="Q4" i="7"/>
  <c r="O4" i="7"/>
  <c r="S3" i="7"/>
  <c r="Q3" i="7"/>
  <c r="O3" i="7"/>
  <c r="K3" i="7"/>
  <c r="S5" i="6"/>
  <c r="Q5" i="6"/>
  <c r="O5" i="6"/>
  <c r="S4" i="6"/>
  <c r="Q4" i="6"/>
  <c r="O4" i="6"/>
  <c r="S3" i="6"/>
  <c r="Q3" i="6"/>
  <c r="O3" i="6"/>
  <c r="K3" i="6"/>
  <c r="O6" i="5"/>
  <c r="S5" i="5"/>
  <c r="Q5" i="5"/>
  <c r="O5" i="5"/>
  <c r="S4" i="5"/>
  <c r="Q4" i="5"/>
  <c r="O4" i="5"/>
  <c r="S3" i="5"/>
  <c r="Q3" i="5"/>
  <c r="O3" i="5"/>
  <c r="K3" i="5"/>
  <c r="S5" i="4"/>
  <c r="Q5" i="4"/>
  <c r="O5" i="4"/>
  <c r="S4" i="4"/>
  <c r="Q4" i="4"/>
  <c r="O4" i="4"/>
  <c r="S3" i="4"/>
  <c r="Q3" i="4"/>
  <c r="O3" i="4"/>
  <c r="K3" i="4"/>
  <c r="Q6" i="8" l="1"/>
  <c r="O19" i="14" s="1"/>
  <c r="O8" i="13"/>
  <c r="Q8" i="13"/>
  <c r="O22" i="14" s="1"/>
  <c r="O8" i="12"/>
  <c r="Q8" i="12"/>
  <c r="O20" i="14" s="1"/>
  <c r="Q8" i="11"/>
  <c r="O17" i="14" s="1"/>
  <c r="O8" i="10"/>
  <c r="Q8" i="10"/>
  <c r="O15" i="14" s="1"/>
  <c r="O6" i="9"/>
  <c r="Q6" i="9"/>
  <c r="O24" i="14" s="1"/>
  <c r="O6" i="8"/>
  <c r="O6" i="7"/>
  <c r="Q6" i="7"/>
  <c r="O14" i="14" s="1"/>
  <c r="Q6" i="6"/>
  <c r="O13" i="14" s="1"/>
  <c r="O6" i="6"/>
  <c r="Q6" i="5"/>
  <c r="O11" i="14" s="1"/>
  <c r="O6" i="4"/>
  <c r="Q6" i="4"/>
  <c r="O12" i="14" s="1"/>
  <c r="H4" i="1" l="1"/>
  <c r="M4" i="1"/>
  <c r="H5" i="1"/>
  <c r="M5" i="1"/>
  <c r="H6" i="1"/>
  <c r="H7" i="1"/>
  <c r="H8" i="1"/>
  <c r="S5" i="1" l="1"/>
  <c r="U5" i="1" s="1"/>
  <c r="O5" i="1"/>
  <c r="S8" i="1"/>
  <c r="U8" i="1" s="1"/>
  <c r="O8" i="14" s="1"/>
  <c r="O8" i="1"/>
  <c r="Q8" i="1" s="1"/>
  <c r="O6" i="1"/>
  <c r="Q6" i="1" s="1"/>
  <c r="S6" i="1"/>
  <c r="U6" i="1" s="1"/>
  <c r="O6" i="14" s="1"/>
  <c r="T4" i="1"/>
  <c r="P4" i="1"/>
  <c r="P9" i="1" s="1"/>
  <c r="O7" i="1"/>
  <c r="Q7" i="1" s="1"/>
  <c r="S7" i="1"/>
  <c r="U7" i="1" s="1"/>
  <c r="O7" i="14" s="1"/>
  <c r="P5" i="1"/>
  <c r="O4" i="1"/>
  <c r="S9" i="1" l="1"/>
  <c r="U4" i="1"/>
  <c r="O4" i="14" s="1"/>
  <c r="T9" i="1"/>
  <c r="O9" i="1"/>
  <c r="Q4" i="1"/>
  <c r="Q5" i="1"/>
  <c r="O5" i="14"/>
  <c r="O26" i="14" l="1"/>
  <c r="Q9" i="1"/>
  <c r="U9" i="1"/>
</calcChain>
</file>

<file path=xl/sharedStrings.xml><?xml version="1.0" encoding="utf-8"?>
<sst xmlns="http://schemas.openxmlformats.org/spreadsheetml/2006/main" count="367" uniqueCount="97">
  <si>
    <t xml:space="preserve"> Servizio di trasporto sanitario semplice di tutti i soggetti nefropatici sottoposti a trattamento dialitico presso il CAL di Casorate Primo</t>
  </si>
  <si>
    <t>CAL CASORATE PRIMO</t>
  </si>
  <si>
    <t>N.1 Ambulanza 18 h/settimana</t>
  </si>
  <si>
    <t xml:space="preserve"> Servizio di trasporto sanitario semplice di tutti i soggetti nefropatici sottoposti a trattamento dialitico presso il CAL Mede</t>
  </si>
  <si>
    <t>CAL MEDE</t>
  </si>
  <si>
    <t>ALLEGATO 9
Servizi CAL Mede</t>
  </si>
  <si>
    <t>Servizio di trasporto sanitario semplice di tutti i soggetti nefropatici sottoposti a trattamento dialitico presso:
- CAL di Stradella
- Ospedale Castel San Giovanni</t>
  </si>
  <si>
    <t>CAL STRADELLA
-------------------
OSPEDALE C. S.G.</t>
  </si>
  <si>
    <t>ALLEGATO 8
Servizi CAL Stradella, Ospedale C.S.G.</t>
  </si>
  <si>
    <t xml:space="preserve"> Servizio di trasporto sanitario semplice di tutti i soggetti nefropatici sottoposti a trattamento dialitico presso il CAL di Varzi</t>
  </si>
  <si>
    <t>CAL VARZI</t>
  </si>
  <si>
    <t>ALLEGATO 7
Servizi CAL Varzi</t>
  </si>
  <si>
    <t>Servizio di trasporto sanitario semplice di tutti i soggetti nefropatici sottoposti a trattamento dialitico presso l'Ospedale Civile di Voghera</t>
  </si>
  <si>
    <t>VOGHERA</t>
  </si>
  <si>
    <t>ALLEGATO 6
Servizi Voghera</t>
  </si>
  <si>
    <t>Servizio di trasporto sanitario semplice di tutti i soggetti nefropatici sottoposti a trattamento dialitico presso:
- Ospedale Civile di Vigevano
- Ospedale S. Andrea Vercelli 
- Ospedale Maggiore Novara</t>
  </si>
  <si>
    <t>VIGEVANO
---------------
VERCELLI
---------------
NOVARA</t>
  </si>
  <si>
    <t>ALLEGATO 5
Servizi Novara, Vercelli, Vigevano</t>
  </si>
  <si>
    <t>ICS MAUGERI 
PAVIA</t>
  </si>
  <si>
    <t>ALLEGATO 4
Servizi ICS Maugeri PV</t>
  </si>
  <si>
    <t>IRCS S.MATTEO</t>
  </si>
  <si>
    <t>ALLEGATO 3
Servizi IRCCS S.Matteo</t>
  </si>
  <si>
    <t>TOTALE
24 MESI</t>
  </si>
  <si>
    <t>Q.tà
pazienti</t>
  </si>
  <si>
    <t>Servizi</t>
  </si>
  <si>
    <t>Centro dialisi</t>
  </si>
  <si>
    <r>
      <rPr>
        <b/>
        <u/>
        <sz val="10"/>
        <color rgb="FF000000"/>
        <rFont val="Calibri"/>
        <family val="2"/>
      </rPr>
      <t>TRASPORTI SANITARI SEMPLICI E TRASPORTI SANITARI</t>
    </r>
    <r>
      <rPr>
        <b/>
        <sz val="10"/>
        <color rgb="FF000000"/>
        <rFont val="Calibri"/>
        <family val="2"/>
      </rPr>
      <t xml:space="preserve">
Servizi di trasporto sanitario semplice TSS di soggetti nefropatici sottoposti a trattamento dialitico e servizi di trasporto sanitario TS</t>
    </r>
  </si>
  <si>
    <t>B</t>
  </si>
  <si>
    <t>6/7</t>
  </si>
  <si>
    <t>Mezzo 5 (Pavia)</t>
  </si>
  <si>
    <t>Mezzo 4 (Stradella)</t>
  </si>
  <si>
    <t>Mezzo 3 (Mede)</t>
  </si>
  <si>
    <t>7/7</t>
  </si>
  <si>
    <t>Mezzo 2 (Voghera)</t>
  </si>
  <si>
    <t>Mezzo 1 (Vigevano)</t>
  </si>
  <si>
    <t>ALLEGATO 2
Servizi in stazionamento</t>
  </si>
  <si>
    <t>TOT
h/anno</t>
  </si>
  <si>
    <t>h/gg.</t>
  </si>
  <si>
    <t>€/24MESI
a consumo</t>
  </si>
  <si>
    <t>€/24MESI
Canone</t>
  </si>
  <si>
    <t>gg./sett.</t>
  </si>
  <si>
    <t>Reperibilità
(a consumo)</t>
  </si>
  <si>
    <t>alle</t>
  </si>
  <si>
    <t>dalle</t>
  </si>
  <si>
    <t>Q.tà</t>
  </si>
  <si>
    <t>Sede</t>
  </si>
  <si>
    <r>
      <rPr>
        <b/>
        <u/>
        <sz val="10"/>
        <color rgb="FF000000"/>
        <rFont val="Calibri"/>
        <family val="2"/>
      </rPr>
      <t>AMBULANZE TS e TSS</t>
    </r>
    <r>
      <rPr>
        <b/>
        <sz val="10"/>
        <color rgb="FF000000"/>
        <rFont val="Calibri"/>
        <family val="2"/>
      </rPr>
      <t xml:space="preserve">
Servizi di trasporto sanitario TS e servizi di trasporto sanitario semplice TSS di soggetti nefropatici sottoposti a trattamento dialitico con ambulanze in stazionamento.</t>
    </r>
  </si>
  <si>
    <t>A</t>
  </si>
  <si>
    <t>Servizio diurno a canone</t>
  </si>
  <si>
    <t>Servizio notturno a chiamata</t>
  </si>
  <si>
    <t>BASE D'ASTA</t>
  </si>
  <si>
    <t>€/ora</t>
  </si>
  <si>
    <t>OFFERTA DI GARA</t>
  </si>
  <si>
    <t>€/paziente</t>
  </si>
  <si>
    <t>Totale
24 mesi</t>
  </si>
  <si>
    <t xml:space="preserve">Q.tà
pazienti </t>
  </si>
  <si>
    <t>Descrizione</t>
  </si>
  <si>
    <t>Servizio di trasporto sanitario semplice di tutti i soggetti nefropatici sottoposti a trattamento dialitico presso l’IRCCS Policlinico S. Matteo
Area sud-ovest Pavia</t>
  </si>
  <si>
    <t>SCONTO</t>
  </si>
  <si>
    <t>Servizio di trasporto sanitario semplice di tutti i soggetti nefropatici sottoposti a trattamento dialitico presso l’IRCCS Policlinico S. Matteo
Area nord-est Pavia</t>
  </si>
  <si>
    <t>C) Vettura con perdana idraulica</t>
  </si>
  <si>
    <t>A) Vettura solo autista</t>
  </si>
  <si>
    <t>B) Vettura autista e accompagnatore</t>
  </si>
  <si>
    <t>Servizio di trasporto sanitario semplice di tutti i soggetti nefropatici sottoposti a trattamento dialitico presso l’ICS Maugeri Pavia 
Area sud-ovest Pavia</t>
  </si>
  <si>
    <t>Servizio di trasporto sanitario semplice di tutti i soggetti nefropatici sottoposti a trattamento dialitico presso l’ICS Maugeri Pavia 
Area nord-est Pavia</t>
  </si>
  <si>
    <t xml:space="preserve"> Servizio di trasporto sanitario semplice di tutti i soggetti nefropatici sottoposti a trattamento dialitico presso il CAL di Varzi
Area nord-est Pavia</t>
  </si>
  <si>
    <t>Servizio di trasporto sanitario semplice di tutti i soggetti nefropatici sottoposti a trattamento dialitico presso il CAL di Casorate Primo
Area nord-est Pavia</t>
  </si>
  <si>
    <t>Servizio di trasporto sanitario semplice di tutti i soggetti nefropatici sottoposti a trattamento dialitico presso:
- Ospedale Civile di Vigevano
- Ospedale S. Andrea Vercelli 
- Ospedale Maggiore Novara
Area nord-est Pavia</t>
  </si>
  <si>
    <t>Ambulanza presso l’Ospedale Civile di Vigevano</t>
  </si>
  <si>
    <t xml:space="preserve">Pazienti </t>
  </si>
  <si>
    <t>h/anno</t>
  </si>
  <si>
    <t>Servizio di trasporto sanitario semplice di tutti i soggetti nefropatici sottoposti a trattamento dialitico presso il CAL Mede</t>
  </si>
  <si>
    <r>
      <rPr>
        <b/>
        <u/>
        <sz val="10"/>
        <color rgb="FF000000"/>
        <rFont val="Century Gothic"/>
        <family val="2"/>
      </rPr>
      <t>AMBULANZE TS e TSS</t>
    </r>
    <r>
      <rPr>
        <b/>
        <sz val="10"/>
        <color rgb="FF000000"/>
        <rFont val="Century Gothic"/>
        <family val="2"/>
      </rPr>
      <t xml:space="preserve">
Servizi di trasporto sanitario TS e servizi di trasporto sanitario semplice TSS di soggetti nefropatici sottoposti a trattamento dialitico con ambulanze.</t>
    </r>
  </si>
  <si>
    <t>Sede
stazionamento</t>
  </si>
  <si>
    <t>Q.tà
ambulanze</t>
  </si>
  <si>
    <r>
      <rPr>
        <b/>
        <u/>
        <sz val="10"/>
        <color rgb="FF000000"/>
        <rFont val="Century Gothic"/>
        <family val="2"/>
      </rPr>
      <t>TRASPORTI SANITARI SEMPLICI E TRASPORTI SANITARI</t>
    </r>
    <r>
      <rPr>
        <b/>
        <sz val="10"/>
        <color rgb="FF000000"/>
        <rFont val="Century Gothic"/>
        <family val="2"/>
      </rPr>
      <t xml:space="preserve">
Servizi di trasporto sanitario semplice TSS di soggetti nefropatici sottoposti a trattamento dialitico e servizi di trasporto sanitario TS</t>
    </r>
  </si>
  <si>
    <t>IRCS POLICLINICO S.MATTEO</t>
  </si>
  <si>
    <t>UOC NEFROLOGIA E DIALISI VOGHERA
ASST PAVIA</t>
  </si>
  <si>
    <t>CAL VARZI
ASST PAVIA</t>
  </si>
  <si>
    <t>CAL MEDE
ASST PAVIA</t>
  </si>
  <si>
    <t>CAL CASORATE PRIMO
ASST PAVIA</t>
  </si>
  <si>
    <t>Servizio di trasporto sanitario semplice di tutti i soggetti nefropatici sottoposti a trattamento dialitico presso l’IRCCS Policlinico S. Matteo 
Area sud-ovest Pavia</t>
  </si>
  <si>
    <t>Servizio di trasporto sanitario semplice di tutti i soggetti nefropatici sottoposti a trattamento dialitico presso l’IRCCS Policlinico S. Matteo 
Area nord-est Pavia</t>
  </si>
  <si>
    <t>TOTALE OFFERTA
ECONOMICA
24 MESI</t>
  </si>
  <si>
    <t>VALORE COMPLESSIVO DELL'OFFERTA ECONOMICA DA INSERIRE NELLA PIATTAFORMA DI GARA SINTEL</t>
  </si>
  <si>
    <r>
      <rPr>
        <b/>
        <u/>
        <sz val="12"/>
        <color rgb="FFFF0000"/>
        <rFont val="Calibri"/>
        <family val="2"/>
      </rPr>
      <t>Istruzioni</t>
    </r>
    <r>
      <rPr>
        <sz val="12"/>
        <color rgb="FFFF0000"/>
        <rFont val="Calibri"/>
        <family val="2"/>
      </rPr>
      <t>:
Compilare solo le celle evidenziate in giallo (P3, P4 e P5) con le tariffe €/paziente offerte per le tre diverse tipologie di trasporto.
Si evidenzia che non è consentito offrire tariffe ≥ agli importi a base d'asta indicati nella colonna N e che tutte e tre le tariffe della colonna N devono essere scontate, anche se le quantità nella colonna M sono = 0.</t>
    </r>
  </si>
  <si>
    <r>
      <rPr>
        <b/>
        <u/>
        <sz val="12"/>
        <color rgb="FFFF0000"/>
        <rFont val="Calibri"/>
        <family val="2"/>
      </rPr>
      <t>Istruzioni</t>
    </r>
    <r>
      <rPr>
        <sz val="12"/>
        <color rgb="FFFF0000"/>
        <rFont val="Calibri"/>
        <family val="2"/>
      </rPr>
      <t>:
Compilare solo le celle evidenziate in giallo (P3, P4 e P5) con le tariffe €/paziente offerte per le tre diverse tipologie di trasporto e la cella P7 con la tariffa €/ora offerta per l'ambulanza.
Si evidenzia che non è consentito offrire tariffe ≥ agli importi a base d'asta indicati nella colonna N e che tutte e tre le tariffe della colonna N devono essere scontate, anche se le quantità nella colonna M sono = 0.</t>
    </r>
  </si>
  <si>
    <t>Istruzioni per la compilazione dell'offerta economica</t>
  </si>
  <si>
    <t>Compilare solo i fogli del presente file excel relativi ai servizi per i quali si intende presentare offerta.</t>
  </si>
  <si>
    <t xml:space="preserve">Terminata la compilazione, il valore complessivo dell'offerta economica verrà calcolato automaticamente nella cella P26 di colore verde del foglio "TOTALE OFFERTA". </t>
  </si>
  <si>
    <t>L'importo  indicato nella cella P26 del foglio "TOTALE OFFERTA" deve essere quindi inserito nel campo relativo all'offerta economica sulla piattaforma di gara telematica SINTEL.</t>
  </si>
  <si>
    <r>
      <rPr>
        <b/>
        <u/>
        <sz val="12"/>
        <color rgb="FFFF0000"/>
        <rFont val="Calibri"/>
        <family val="2"/>
      </rPr>
      <t>Istruzioni</t>
    </r>
    <r>
      <rPr>
        <sz val="12"/>
        <color rgb="FFFF0000"/>
        <rFont val="Calibri"/>
        <family val="2"/>
      </rPr>
      <t>:
Compilare solo le celle evidenziate in giallo (R4 e/o R5 e/o R6 e/o R7 e/o R8) del servizio o servizi per i quali si presenta offerta. 
Si può presentare offerta sia per un solo servizio, sia per più servizi, sia per tutti i 5 servizi.
Si evidenzia che non è consentito offrire tariffe ≥ agli importi a base d'asta indicati nella colonna N.</t>
    </r>
  </si>
  <si>
    <t>Servizio</t>
  </si>
  <si>
    <t>CAL STRADELLA
ASST PAVIA
---------------------------------
OSPEDALE CASTEL S.GIOVANNI</t>
  </si>
  <si>
    <t>ALLEGATO 10
Servizi CAL
Casorate Primo</t>
  </si>
  <si>
    <t>UOC NEFROLOGIA E DIALISI VIGEVANO
-----------------------------
OSPEDALE S. ANDREA
VERCELLI
-----------------------------
OSPEDALE MAGGIORE
NOVARA</t>
  </si>
  <si>
    <t>912
h/anno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</si>
</sst>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&quot;€&quot;\ #,000.00"/>
    <numFmt numFmtId="165" formatCode="#,##0.00\ &quot;€&quot;"/>
    <numFmt numFmtId="166" formatCode="h:mm"/>
    <numFmt numFmtId="167" formatCode="&quot;€&quot;\ 00.00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u/>
      <sz val="10"/>
      <color rgb="FF000000"/>
      <name val="Calibri"/>
      <family val="2"/>
    </font>
    <font>
      <b/>
      <sz val="11"/>
      <color rgb="FFFF0000"/>
      <name val="Century Gothic"/>
      <family val="2"/>
    </font>
    <font>
      <b/>
      <sz val="10"/>
      <name val="Calibri"/>
      <family val="2"/>
    </font>
    <font>
      <b/>
      <sz val="10"/>
      <color rgb="FF0070C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b/>
      <sz val="10"/>
      <color rgb="FF000000"/>
      <name val="Century Gothic"/>
      <family val="2"/>
    </font>
    <font>
      <b/>
      <u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1"/>
      <color rgb="FFFF0000"/>
      <name val="Century Gothic"/>
      <family val="2"/>
    </font>
    <font>
      <b/>
      <sz val="10"/>
      <color rgb="FFFF0000"/>
      <name val="Century Gothic"/>
      <family val="2"/>
    </font>
    <font>
      <b/>
      <sz val="14"/>
      <color rgb="FFFF0000"/>
      <name val="Century Gothic"/>
      <family val="2"/>
    </font>
    <font>
      <sz val="12"/>
      <color rgb="FF000000"/>
      <name val="Century Gothic"/>
      <family val="2"/>
    </font>
    <font>
      <b/>
      <u/>
      <sz val="12"/>
      <color rgb="FF000000"/>
      <name val="Century Gothic"/>
      <family val="2"/>
    </font>
    <font>
      <sz val="9"/>
      <color rgb="FF0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11" fillId="6" borderId="20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21" fillId="0" borderId="11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vertical="center"/>
    </xf>
    <xf numFmtId="0" fontId="20" fillId="0" borderId="2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vertical="center"/>
    </xf>
    <xf numFmtId="0" fontId="20" fillId="0" borderId="2" xfId="0" applyFont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7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166" fontId="2" fillId="0" borderId="2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6" fontId="2" fillId="0" borderId="2" xfId="0" applyNumberFormat="1" applyFont="1" applyBorder="1" applyAlignment="1" applyProtection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/>
    </xf>
    <xf numFmtId="167" fontId="3" fillId="0" borderId="2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1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164" fontId="11" fillId="0" borderId="10" xfId="0" applyNumberFormat="1" applyFont="1" applyBorder="1" applyAlignment="1" applyProtection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</xf>
    <xf numFmtId="10" fontId="8" fillId="0" borderId="2" xfId="2" applyNumberFormat="1" applyFont="1" applyBorder="1" applyAlignment="1" applyProtection="1">
      <alignment horizontal="center" vertical="center"/>
    </xf>
    <xf numFmtId="164" fontId="9" fillId="0" borderId="2" xfId="0" applyNumberFormat="1" applyFont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165" fontId="9" fillId="4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/>
    </xf>
    <xf numFmtId="165" fontId="7" fillId="0" borderId="2" xfId="0" applyNumberFormat="1" applyFont="1" applyBorder="1" applyAlignment="1" applyProtection="1">
      <alignment horizontal="center" vertical="center"/>
    </xf>
    <xf numFmtId="165" fontId="4" fillId="0" borderId="11" xfId="0" applyNumberFormat="1" applyFont="1" applyBorder="1" applyAlignment="1" applyProtection="1">
      <alignment horizontal="center" vertical="center"/>
    </xf>
    <xf numFmtId="165" fontId="7" fillId="0" borderId="2" xfId="1" applyNumberFormat="1" applyFont="1" applyFill="1" applyBorder="1" applyAlignment="1" applyProtection="1">
      <alignment horizontal="center" vertical="center"/>
    </xf>
    <xf numFmtId="165" fontId="4" fillId="0" borderId="9" xfId="0" applyNumberFormat="1" applyFont="1" applyBorder="1" applyAlignment="1" applyProtection="1">
      <alignment horizontal="center" vertical="center"/>
    </xf>
    <xf numFmtId="0" fontId="2" fillId="0" borderId="0" xfId="0" applyFont="1" applyProtection="1"/>
    <xf numFmtId="165" fontId="7" fillId="0" borderId="1" xfId="0" applyNumberFormat="1" applyFont="1" applyBorder="1" applyAlignment="1" applyProtection="1">
      <alignment horizontal="center" vertical="center"/>
    </xf>
    <xf numFmtId="0" fontId="11" fillId="6" borderId="20" xfId="0" applyFont="1" applyFill="1" applyBorder="1" applyAlignment="1" applyProtection="1">
      <alignment horizontal="left" vertical="center" wrapText="1"/>
    </xf>
    <xf numFmtId="0" fontId="11" fillId="6" borderId="21" xfId="0" applyFont="1" applyFill="1" applyBorder="1" applyAlignment="1" applyProtection="1">
      <alignment horizontal="left" vertical="center" wrapText="1"/>
    </xf>
    <xf numFmtId="0" fontId="11" fillId="6" borderId="15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0" fontId="9" fillId="2" borderId="19" xfId="0" applyFont="1" applyFill="1" applyBorder="1" applyAlignment="1" applyProtection="1">
      <alignment horizontal="center" vertical="center" wrapText="1"/>
    </xf>
    <xf numFmtId="165" fontId="9" fillId="0" borderId="22" xfId="0" applyNumberFormat="1" applyFont="1" applyBorder="1" applyAlignment="1" applyProtection="1">
      <alignment horizontal="center" vertical="center"/>
    </xf>
    <xf numFmtId="165" fontId="9" fillId="0" borderId="23" xfId="0" applyNumberFormat="1" applyFont="1" applyBorder="1" applyAlignment="1" applyProtection="1">
      <alignment horizontal="center" vertical="center"/>
    </xf>
    <xf numFmtId="165" fontId="9" fillId="5" borderId="16" xfId="0" applyNumberFormat="1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9" fillId="2" borderId="24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27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165" fontId="9" fillId="5" borderId="1" xfId="0" applyNumberFormat="1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 wrapText="1"/>
    </xf>
    <xf numFmtId="165" fontId="4" fillId="0" borderId="2" xfId="0" applyNumberFormat="1" applyFont="1" applyBorder="1" applyAlignment="1" applyProtection="1">
      <alignment horizontal="center" vertical="center"/>
    </xf>
    <xf numFmtId="165" fontId="4" fillId="0" borderId="2" xfId="1" applyNumberFormat="1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22" fillId="0" borderId="0" xfId="0" applyFont="1" applyProtection="1"/>
    <xf numFmtId="0" fontId="13" fillId="2" borderId="2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0" fontId="13" fillId="2" borderId="2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</xf>
    <xf numFmtId="166" fontId="15" fillId="0" borderId="2" xfId="0" applyNumberFormat="1" applyFont="1" applyBorder="1" applyAlignment="1" applyProtection="1">
      <alignment horizontal="center" vertical="center"/>
    </xf>
    <xf numFmtId="49" fontId="15" fillId="0" borderId="2" xfId="0" applyNumberFormat="1" applyFont="1" applyBorder="1" applyAlignment="1" applyProtection="1">
      <alignment horizontal="center" vertical="center"/>
    </xf>
    <xf numFmtId="46" fontId="15" fillId="0" borderId="2" xfId="0" applyNumberFormat="1" applyFont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0" fontId="13" fillId="7" borderId="2" xfId="0" applyFont="1" applyFill="1" applyBorder="1" applyAlignment="1" applyProtection="1">
      <alignment horizontal="center" vertical="center"/>
    </xf>
    <xf numFmtId="0" fontId="13" fillId="7" borderId="2" xfId="0" applyFont="1" applyFill="1" applyBorder="1" applyAlignment="1" applyProtection="1">
      <alignment horizontal="center" vertical="center" wrapText="1"/>
    </xf>
    <xf numFmtId="165" fontId="6" fillId="0" borderId="0" xfId="0" applyNumberFormat="1" applyFont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</xf>
    <xf numFmtId="165" fontId="6" fillId="0" borderId="12" xfId="0" applyNumberFormat="1" applyFont="1" applyBorder="1" applyAlignment="1" applyProtection="1">
      <alignment horizontal="center" vertical="center"/>
    </xf>
    <xf numFmtId="165" fontId="6" fillId="0" borderId="16" xfId="0" applyNumberFormat="1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8" fillId="6" borderId="20" xfId="0" applyFont="1" applyFill="1" applyBorder="1" applyAlignment="1" applyProtection="1">
      <alignment horizontal="center" vertical="center" wrapText="1"/>
    </xf>
    <xf numFmtId="0" fontId="18" fillId="6" borderId="21" xfId="0" applyFont="1" applyFill="1" applyBorder="1" applyAlignment="1" applyProtection="1">
      <alignment horizontal="center" vertical="center" wrapText="1"/>
    </xf>
    <xf numFmtId="0" fontId="18" fillId="6" borderId="15" xfId="0" applyFont="1" applyFill="1" applyBorder="1" applyAlignment="1" applyProtection="1">
      <alignment horizontal="center" vertical="center" wrapText="1"/>
    </xf>
    <xf numFmtId="165" fontId="19" fillId="5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</xdr:colOff>
      <xdr:row>25</xdr:row>
      <xdr:rowOff>205154</xdr:rowOff>
    </xdr:from>
    <xdr:to>
      <xdr:col>13</xdr:col>
      <xdr:colOff>685800</xdr:colOff>
      <xdr:row>25</xdr:row>
      <xdr:rowOff>205740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FA47B6EB-5055-E1FF-1939-F2ADBCF4E101}"/>
            </a:ext>
          </a:extLst>
        </xdr:cNvPr>
        <xdr:cNvCxnSpPr/>
      </xdr:nvCxnSpPr>
      <xdr:spPr>
        <a:xfrm flipV="1">
          <a:off x="7387297" y="12531969"/>
          <a:ext cx="1381565" cy="586"/>
        </a:xfrm>
        <a:prstGeom prst="straightConnector1">
          <a:avLst/>
        </a:prstGeom>
        <a:ln>
          <a:solidFill>
            <a:srgbClr val="FF0000"/>
          </a:solidFill>
          <a:tailEnd type="triangle" w="lg" len="lg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49F5-2D84-4B5D-B14A-015A38F88C6A}">
  <dimension ref="A1:B4"/>
  <sheetViews>
    <sheetView tabSelected="1" workbookViewId="0">
      <selection activeCell="B7" sqref="B7"/>
    </sheetView>
  </sheetViews>
  <sheetFormatPr defaultRowHeight="15" x14ac:dyDescent="0.3"/>
  <cols>
    <col min="1" max="1" width="6.109375" style="10" customWidth="1"/>
    <col min="2" max="2" width="147.33203125" style="6" customWidth="1"/>
    <col min="3" max="16384" width="8.88671875" style="6"/>
  </cols>
  <sheetData>
    <row r="1" spans="1:2" ht="34.200000000000003" customHeight="1" x14ac:dyDescent="0.3">
      <c r="A1" s="4" t="s">
        <v>87</v>
      </c>
      <c r="B1" s="5"/>
    </row>
    <row r="2" spans="1:2" ht="48.6" customHeight="1" x14ac:dyDescent="0.3">
      <c r="A2" s="7">
        <v>1</v>
      </c>
      <c r="B2" s="8" t="s">
        <v>88</v>
      </c>
    </row>
    <row r="3" spans="1:2" ht="59.4" customHeight="1" x14ac:dyDescent="0.3">
      <c r="A3" s="7">
        <v>2</v>
      </c>
      <c r="B3" s="9" t="s">
        <v>89</v>
      </c>
    </row>
    <row r="4" spans="1:2" ht="53.4" customHeight="1" x14ac:dyDescent="0.3">
      <c r="A4" s="7">
        <v>3</v>
      </c>
      <c r="B4" s="9" t="s">
        <v>90</v>
      </c>
    </row>
  </sheetData>
  <sheetProtection algorithmName="SHA-512" hashValue="TxFCwwtY/2r3jG7xE1h+cEpPpe7BbPUIze9wswrDNf9XGkNOBKGZmk2dHSBoiUzEAKwYel88V2NkTsYsGLypLA==" saltValue="6yjsinsnbBo5W3pE6OO0j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84C8-F2E0-4FC0-B859-E1F9B4CF1B86}">
  <dimension ref="A1:S11"/>
  <sheetViews>
    <sheetView zoomScaleNormal="100" workbookViewId="0">
      <selection activeCell="Q11" sqref="Q11"/>
    </sheetView>
  </sheetViews>
  <sheetFormatPr defaultRowHeight="13.8" x14ac:dyDescent="0.3"/>
  <cols>
    <col min="1" max="1" width="6.44140625" style="50" customWidth="1"/>
    <col min="2" max="2" width="8.88671875" style="50" customWidth="1"/>
    <col min="3" max="3" width="8.88671875" style="50"/>
    <col min="4" max="10" width="5.44140625" style="50" customWidth="1"/>
    <col min="11" max="11" width="10" style="50" customWidth="1"/>
    <col min="12" max="12" width="38.44140625" style="50" bestFit="1" customWidth="1"/>
    <col min="13" max="13" width="9.44140625" style="50" customWidth="1"/>
    <col min="14" max="14" width="11.33203125" style="50" customWidth="1"/>
    <col min="15" max="15" width="17.109375" style="50" customWidth="1"/>
    <col min="16" max="16" width="11.33203125" style="50" customWidth="1"/>
    <col min="17" max="17" width="20.33203125" style="50" customWidth="1"/>
    <col min="18" max="18" width="3.77734375" style="50" customWidth="1"/>
    <col min="19" max="16384" width="8.88671875" style="50"/>
  </cols>
  <sheetData>
    <row r="1" spans="1:19" ht="26.4" customHeight="1" x14ac:dyDescent="0.3">
      <c r="A1" s="15" t="s">
        <v>27</v>
      </c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4" t="s">
        <v>50</v>
      </c>
      <c r="O1" s="53"/>
      <c r="P1" s="82" t="s">
        <v>52</v>
      </c>
      <c r="Q1" s="83"/>
      <c r="R1" s="62"/>
      <c r="S1" s="62"/>
    </row>
    <row r="2" spans="1:19" ht="31.8" thickBot="1" x14ac:dyDescent="0.35">
      <c r="A2" s="15" t="s">
        <v>92</v>
      </c>
      <c r="B2" s="19" t="s">
        <v>25</v>
      </c>
      <c r="C2" s="19"/>
      <c r="D2" s="19" t="s">
        <v>24</v>
      </c>
      <c r="E2" s="19"/>
      <c r="F2" s="19"/>
      <c r="G2" s="19"/>
      <c r="H2" s="19"/>
      <c r="I2" s="19"/>
      <c r="J2" s="19"/>
      <c r="K2" s="23" t="s">
        <v>69</v>
      </c>
      <c r="L2" s="23" t="s">
        <v>56</v>
      </c>
      <c r="M2" s="23" t="s">
        <v>44</v>
      </c>
      <c r="N2" s="23" t="s">
        <v>53</v>
      </c>
      <c r="O2" s="26" t="s">
        <v>54</v>
      </c>
      <c r="P2" s="74" t="s">
        <v>53</v>
      </c>
      <c r="Q2" s="69" t="s">
        <v>54</v>
      </c>
      <c r="R2" s="62"/>
      <c r="S2" s="45" t="s">
        <v>58</v>
      </c>
    </row>
    <row r="3" spans="1:19" ht="33" customHeight="1" thickBot="1" x14ac:dyDescent="0.35">
      <c r="A3" s="54">
        <v>13</v>
      </c>
      <c r="B3" s="55" t="s">
        <v>7</v>
      </c>
      <c r="C3" s="55"/>
      <c r="D3" s="56" t="s">
        <v>6</v>
      </c>
      <c r="E3" s="56"/>
      <c r="F3" s="56"/>
      <c r="G3" s="56"/>
      <c r="H3" s="56"/>
      <c r="I3" s="56"/>
      <c r="J3" s="56"/>
      <c r="K3" s="54">
        <f>M3+M4+M5</f>
        <v>20</v>
      </c>
      <c r="L3" s="57" t="s">
        <v>61</v>
      </c>
      <c r="M3" s="27">
        <v>16</v>
      </c>
      <c r="N3" s="58">
        <v>35.320444234249734</v>
      </c>
      <c r="O3" s="59">
        <f>M3*N3*3*52*2</f>
        <v>176319.65761737467</v>
      </c>
      <c r="P3" s="52"/>
      <c r="Q3" s="70">
        <f>P3*M3*3*52*2</f>
        <v>0</v>
      </c>
      <c r="R3" s="62"/>
      <c r="S3" s="48">
        <f>(N3-P3)/N3</f>
        <v>1</v>
      </c>
    </row>
    <row r="4" spans="1:19" ht="33" customHeight="1" thickBot="1" x14ac:dyDescent="0.35">
      <c r="A4" s="54"/>
      <c r="B4" s="55"/>
      <c r="C4" s="55"/>
      <c r="D4" s="56"/>
      <c r="E4" s="56"/>
      <c r="F4" s="56"/>
      <c r="G4" s="56"/>
      <c r="H4" s="56"/>
      <c r="I4" s="56"/>
      <c r="J4" s="56"/>
      <c r="K4" s="54"/>
      <c r="L4" s="57" t="s">
        <v>62</v>
      </c>
      <c r="M4" s="27">
        <v>4</v>
      </c>
      <c r="N4" s="60">
        <v>67.108844045074491</v>
      </c>
      <c r="O4" s="59">
        <f>M4*N4*3*52*2</f>
        <v>83751.837368252978</v>
      </c>
      <c r="P4" s="52"/>
      <c r="Q4" s="70">
        <f>P4*M4*3*52*2</f>
        <v>0</v>
      </c>
      <c r="R4" s="62"/>
      <c r="S4" s="48">
        <f t="shared" ref="S4:S7" si="0">(N4-P4)/N4</f>
        <v>1</v>
      </c>
    </row>
    <row r="5" spans="1:19" ht="33" customHeight="1" thickBot="1" x14ac:dyDescent="0.35">
      <c r="A5" s="54"/>
      <c r="B5" s="55"/>
      <c r="C5" s="55"/>
      <c r="D5" s="56"/>
      <c r="E5" s="56"/>
      <c r="F5" s="56"/>
      <c r="G5" s="56"/>
      <c r="H5" s="56"/>
      <c r="I5" s="56"/>
      <c r="J5" s="56"/>
      <c r="K5" s="54"/>
      <c r="L5" s="57" t="s">
        <v>60</v>
      </c>
      <c r="M5" s="27">
        <v>0</v>
      </c>
      <c r="N5" s="60">
        <v>72.406910680211951</v>
      </c>
      <c r="O5" s="59">
        <f>M5*N5*3*52*2</f>
        <v>0</v>
      </c>
      <c r="P5" s="52"/>
      <c r="Q5" s="70">
        <f>P5*M5*3*52*2</f>
        <v>0</v>
      </c>
      <c r="R5" s="62"/>
      <c r="S5" s="48">
        <f t="shared" si="0"/>
        <v>1</v>
      </c>
    </row>
    <row r="6" spans="1:19" s="81" customFormat="1" ht="33" customHeight="1" thickBot="1" x14ac:dyDescent="0.35">
      <c r="A6" s="84"/>
      <c r="B6" s="84"/>
      <c r="C6" s="84"/>
      <c r="D6" s="19" t="s">
        <v>24</v>
      </c>
      <c r="E6" s="19"/>
      <c r="F6" s="19"/>
      <c r="G6" s="19"/>
      <c r="H6" s="19"/>
      <c r="I6" s="19"/>
      <c r="J6" s="19"/>
      <c r="K6" s="23" t="s">
        <v>70</v>
      </c>
      <c r="L6" s="23" t="s">
        <v>56</v>
      </c>
      <c r="M6" s="23" t="s">
        <v>44</v>
      </c>
      <c r="N6" s="23" t="s">
        <v>51</v>
      </c>
      <c r="O6" s="26" t="s">
        <v>54</v>
      </c>
      <c r="P6" s="86" t="s">
        <v>51</v>
      </c>
      <c r="Q6" s="69" t="s">
        <v>54</v>
      </c>
      <c r="R6" s="84"/>
      <c r="S6" s="84"/>
    </row>
    <row r="7" spans="1:19" ht="27" customHeight="1" thickBot="1" x14ac:dyDescent="0.35">
      <c r="A7" s="62"/>
      <c r="B7" s="62"/>
      <c r="C7" s="62"/>
      <c r="D7" s="56" t="s">
        <v>2</v>
      </c>
      <c r="E7" s="56"/>
      <c r="F7" s="56"/>
      <c r="G7" s="56"/>
      <c r="H7" s="56"/>
      <c r="I7" s="56"/>
      <c r="J7" s="56"/>
      <c r="K7" s="27">
        <v>912</v>
      </c>
      <c r="L7" s="57" t="s">
        <v>68</v>
      </c>
      <c r="M7" s="27">
        <v>1</v>
      </c>
      <c r="N7" s="60">
        <v>56.422019230769237</v>
      </c>
      <c r="O7" s="59">
        <f>N7*K7*2</f>
        <v>102913.76307692309</v>
      </c>
      <c r="P7" s="52"/>
      <c r="Q7" s="71">
        <f>P7*K7*2</f>
        <v>0</v>
      </c>
      <c r="R7" s="62"/>
      <c r="S7" s="48">
        <f t="shared" si="0"/>
        <v>1</v>
      </c>
    </row>
    <row r="8" spans="1:19" ht="29.4" customHeight="1" thickBot="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>
        <f>SUM(O3:O5)+O7</f>
        <v>362985.25806255074</v>
      </c>
      <c r="P8" s="73"/>
      <c r="Q8" s="85">
        <f>SUM(Q3:Q5)+Q7</f>
        <v>0</v>
      </c>
      <c r="R8" s="62"/>
      <c r="S8" s="62"/>
    </row>
    <row r="9" spans="1:19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19" ht="14.4" thickBot="1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spans="1:19" ht="90.6" customHeight="1" thickBot="1" x14ac:dyDescent="0.35">
      <c r="A11" s="64" t="s">
        <v>86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6"/>
      <c r="M11" s="62"/>
      <c r="N11" s="62"/>
      <c r="O11" s="62"/>
      <c r="P11" s="62"/>
      <c r="Q11" s="62"/>
      <c r="R11" s="62"/>
      <c r="S11" s="62"/>
    </row>
  </sheetData>
  <sheetProtection algorithmName="SHA-512" hashValue="f9RbMyvz23TanvhqzodaZsOH4INvQjLZ9Q0/AjcZxupdtyDuTYCaKuEYUUgcwjXtGJ0TUljGQz08y3676kjCCw==" saltValue="+2/agtiXwYJ9KOGNGjeF8Q==" spinCount="100000" sheet="1" objects="1" scenarios="1" formatColumns="0" formatRows="0"/>
  <mergeCells count="12">
    <mergeCell ref="P1:Q1"/>
    <mergeCell ref="B2:C2"/>
    <mergeCell ref="D2:J2"/>
    <mergeCell ref="A3:A5"/>
    <mergeCell ref="B3:C5"/>
    <mergeCell ref="D3:J5"/>
    <mergeCell ref="K3:K5"/>
    <mergeCell ref="D6:J6"/>
    <mergeCell ref="D7:J7"/>
    <mergeCell ref="A11:L11"/>
    <mergeCell ref="B1:M1"/>
    <mergeCell ref="N1:O1"/>
  </mergeCells>
  <pageMargins left="0.7" right="0.7" top="0.75" bottom="0.75" header="0.3" footer="0.3"/>
  <pageSetup paperSize="9" scale="67" orientation="landscape" verticalDpi="0" r:id="rId1"/>
  <headerFooter>
    <oddHeader>&amp;CALLEGATO 12 – Modello offerta economica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8825-B673-41B2-B3A6-8121F28F6F44}">
  <dimension ref="A1:S11"/>
  <sheetViews>
    <sheetView zoomScaleNormal="100" workbookViewId="0">
      <selection activeCell="O11" sqref="O11"/>
    </sheetView>
  </sheetViews>
  <sheetFormatPr defaultRowHeight="13.8" x14ac:dyDescent="0.3"/>
  <cols>
    <col min="1" max="1" width="7.109375" style="50" bestFit="1" customWidth="1"/>
    <col min="2" max="2" width="8.88671875" style="50" customWidth="1"/>
    <col min="3" max="3" width="8.88671875" style="50"/>
    <col min="4" max="10" width="5.44140625" style="50" customWidth="1"/>
    <col min="11" max="11" width="10" style="50" customWidth="1"/>
    <col min="12" max="12" width="38.44140625" style="50" bestFit="1" customWidth="1"/>
    <col min="13" max="13" width="8.6640625" style="50" customWidth="1"/>
    <col min="14" max="14" width="11.33203125" style="50" customWidth="1"/>
    <col min="15" max="15" width="17.109375" style="50" customWidth="1"/>
    <col min="16" max="16" width="11.33203125" style="50" customWidth="1"/>
    <col min="17" max="17" width="19.77734375" style="50" customWidth="1"/>
    <col min="18" max="18" width="5.109375" style="50" customWidth="1"/>
    <col min="19" max="16384" width="8.88671875" style="50"/>
  </cols>
  <sheetData>
    <row r="1" spans="1:19" ht="34.200000000000003" customHeight="1" x14ac:dyDescent="0.3">
      <c r="A1" s="15" t="s">
        <v>27</v>
      </c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4" t="s">
        <v>50</v>
      </c>
      <c r="O1" s="53"/>
      <c r="P1" s="82" t="s">
        <v>52</v>
      </c>
      <c r="Q1" s="83"/>
      <c r="R1" s="62"/>
      <c r="S1" s="62"/>
    </row>
    <row r="2" spans="1:19" ht="31.8" thickBot="1" x14ac:dyDescent="0.35">
      <c r="A2" s="15" t="s">
        <v>92</v>
      </c>
      <c r="B2" s="19" t="s">
        <v>25</v>
      </c>
      <c r="C2" s="19"/>
      <c r="D2" s="19" t="s">
        <v>24</v>
      </c>
      <c r="E2" s="19"/>
      <c r="F2" s="19"/>
      <c r="G2" s="19"/>
      <c r="H2" s="19"/>
      <c r="I2" s="19"/>
      <c r="J2" s="19"/>
      <c r="K2" s="23" t="s">
        <v>69</v>
      </c>
      <c r="L2" s="23" t="s">
        <v>56</v>
      </c>
      <c r="M2" s="23" t="s">
        <v>44</v>
      </c>
      <c r="N2" s="23" t="s">
        <v>53</v>
      </c>
      <c r="O2" s="26" t="s">
        <v>54</v>
      </c>
      <c r="P2" s="74" t="s">
        <v>53</v>
      </c>
      <c r="Q2" s="69" t="s">
        <v>54</v>
      </c>
      <c r="R2" s="62"/>
      <c r="S2" s="45" t="s">
        <v>58</v>
      </c>
    </row>
    <row r="3" spans="1:19" ht="33" customHeight="1" thickBot="1" x14ac:dyDescent="0.35">
      <c r="A3" s="54">
        <v>14</v>
      </c>
      <c r="B3" s="55" t="s">
        <v>4</v>
      </c>
      <c r="C3" s="55"/>
      <c r="D3" s="56" t="s">
        <v>71</v>
      </c>
      <c r="E3" s="56"/>
      <c r="F3" s="56"/>
      <c r="G3" s="56"/>
      <c r="H3" s="56"/>
      <c r="I3" s="56"/>
      <c r="J3" s="56"/>
      <c r="K3" s="54">
        <f>M3+M4+M5</f>
        <v>16</v>
      </c>
      <c r="L3" s="57" t="s">
        <v>61</v>
      </c>
      <c r="M3" s="27">
        <v>6</v>
      </c>
      <c r="N3" s="58">
        <v>35.320444234249734</v>
      </c>
      <c r="O3" s="59">
        <f>M3*N3*3*52*2</f>
        <v>66119.871606515502</v>
      </c>
      <c r="P3" s="52"/>
      <c r="Q3" s="70">
        <f>P3*M3*3*52*2</f>
        <v>0</v>
      </c>
      <c r="R3" s="62"/>
      <c r="S3" s="48">
        <f>(N3-P3)/N3</f>
        <v>1</v>
      </c>
    </row>
    <row r="4" spans="1:19" ht="33" customHeight="1" thickBot="1" x14ac:dyDescent="0.35">
      <c r="A4" s="54"/>
      <c r="B4" s="55"/>
      <c r="C4" s="55"/>
      <c r="D4" s="56"/>
      <c r="E4" s="56"/>
      <c r="F4" s="56"/>
      <c r="G4" s="56"/>
      <c r="H4" s="56"/>
      <c r="I4" s="56"/>
      <c r="J4" s="56"/>
      <c r="K4" s="54"/>
      <c r="L4" s="57" t="s">
        <v>62</v>
      </c>
      <c r="M4" s="27">
        <v>9</v>
      </c>
      <c r="N4" s="60">
        <v>67.108844045074491</v>
      </c>
      <c r="O4" s="59">
        <f>M4*N4*3*52*2</f>
        <v>188441.63407856919</v>
      </c>
      <c r="P4" s="52"/>
      <c r="Q4" s="70">
        <f>P4*M4*3*52*2</f>
        <v>0</v>
      </c>
      <c r="R4" s="62"/>
      <c r="S4" s="48">
        <f t="shared" ref="S4:S7" si="0">(N4-P4)/N4</f>
        <v>1</v>
      </c>
    </row>
    <row r="5" spans="1:19" ht="33" customHeight="1" thickBot="1" x14ac:dyDescent="0.35">
      <c r="A5" s="54"/>
      <c r="B5" s="55"/>
      <c r="C5" s="55"/>
      <c r="D5" s="56"/>
      <c r="E5" s="56"/>
      <c r="F5" s="56"/>
      <c r="G5" s="56"/>
      <c r="H5" s="56"/>
      <c r="I5" s="56"/>
      <c r="J5" s="56"/>
      <c r="K5" s="54"/>
      <c r="L5" s="57" t="s">
        <v>60</v>
      </c>
      <c r="M5" s="27">
        <v>1</v>
      </c>
      <c r="N5" s="60">
        <v>72.406910680211951</v>
      </c>
      <c r="O5" s="59">
        <f>M5*N5*3*52*2</f>
        <v>22590.956132226129</v>
      </c>
      <c r="P5" s="52"/>
      <c r="Q5" s="70">
        <f>P5*M5*3*52*2</f>
        <v>0</v>
      </c>
      <c r="R5" s="62"/>
      <c r="S5" s="48">
        <f t="shared" si="0"/>
        <v>1</v>
      </c>
    </row>
    <row r="6" spans="1:19" s="81" customFormat="1" ht="33" customHeight="1" thickBot="1" x14ac:dyDescent="0.35">
      <c r="A6" s="84"/>
      <c r="B6" s="84"/>
      <c r="C6" s="84"/>
      <c r="D6" s="19" t="s">
        <v>24</v>
      </c>
      <c r="E6" s="19"/>
      <c r="F6" s="19"/>
      <c r="G6" s="19"/>
      <c r="H6" s="19"/>
      <c r="I6" s="19"/>
      <c r="J6" s="19"/>
      <c r="K6" s="23" t="s">
        <v>70</v>
      </c>
      <c r="L6" s="23" t="s">
        <v>56</v>
      </c>
      <c r="M6" s="23" t="s">
        <v>44</v>
      </c>
      <c r="N6" s="23" t="s">
        <v>51</v>
      </c>
      <c r="O6" s="26" t="s">
        <v>54</v>
      </c>
      <c r="P6" s="86" t="s">
        <v>51</v>
      </c>
      <c r="Q6" s="69" t="s">
        <v>54</v>
      </c>
      <c r="R6" s="84"/>
      <c r="S6" s="84"/>
    </row>
    <row r="7" spans="1:19" ht="27" customHeight="1" thickBot="1" x14ac:dyDescent="0.35">
      <c r="A7" s="62"/>
      <c r="B7" s="62"/>
      <c r="C7" s="62"/>
      <c r="D7" s="56" t="s">
        <v>2</v>
      </c>
      <c r="E7" s="56"/>
      <c r="F7" s="56"/>
      <c r="G7" s="56"/>
      <c r="H7" s="56"/>
      <c r="I7" s="56"/>
      <c r="J7" s="56"/>
      <c r="K7" s="27">
        <v>912</v>
      </c>
      <c r="L7" s="57" t="s">
        <v>68</v>
      </c>
      <c r="M7" s="27">
        <v>1</v>
      </c>
      <c r="N7" s="60">
        <v>56.422019230769237</v>
      </c>
      <c r="O7" s="59">
        <f>N7*K7*2</f>
        <v>102913.76307692309</v>
      </c>
      <c r="P7" s="52"/>
      <c r="Q7" s="71">
        <f>P7*K7*2</f>
        <v>0</v>
      </c>
      <c r="R7" s="62"/>
      <c r="S7" s="48">
        <f t="shared" si="0"/>
        <v>1</v>
      </c>
    </row>
    <row r="8" spans="1:19" ht="29.4" customHeight="1" thickBot="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>
        <f>SUM(O3:O5)+O7</f>
        <v>380066.22489423386</v>
      </c>
      <c r="P8" s="73"/>
      <c r="Q8" s="85">
        <f>SUM(Q3:Q5)+Q7</f>
        <v>0</v>
      </c>
      <c r="R8" s="62"/>
      <c r="S8" s="62"/>
    </row>
    <row r="9" spans="1:19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19" ht="14.4" thickBot="1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spans="1:19" ht="90.6" customHeight="1" thickBot="1" x14ac:dyDescent="0.35">
      <c r="A11" s="64" t="s">
        <v>86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6"/>
      <c r="M11" s="62"/>
      <c r="N11" s="62"/>
      <c r="O11" s="62"/>
      <c r="P11" s="62"/>
      <c r="Q11" s="62"/>
      <c r="R11" s="62"/>
      <c r="S11" s="62"/>
    </row>
  </sheetData>
  <sheetProtection algorithmName="SHA-512" hashValue="m9ei7DKwloc3codlT/gxMbyUtVtzQS4/R44A1uZhYdA04uqo44YYM8AObMin2UjgvVrc05RoIfphPaULlhB1Qg==" saltValue="HiA9u7VkiGINae4a63Saig==" spinCount="100000" sheet="1" objects="1" scenarios="1" formatColumns="0" formatRows="0"/>
  <mergeCells count="12">
    <mergeCell ref="P1:Q1"/>
    <mergeCell ref="B2:C2"/>
    <mergeCell ref="D2:J2"/>
    <mergeCell ref="A3:A5"/>
    <mergeCell ref="B3:C5"/>
    <mergeCell ref="D3:J5"/>
    <mergeCell ref="K3:K5"/>
    <mergeCell ref="D6:J6"/>
    <mergeCell ref="D7:J7"/>
    <mergeCell ref="A11:L11"/>
    <mergeCell ref="B1:M1"/>
    <mergeCell ref="N1:O1"/>
  </mergeCells>
  <pageMargins left="0.7" right="0.7" top="0.75" bottom="0.75" header="0.3" footer="0.3"/>
  <pageSetup paperSize="9" scale="67" orientation="landscape" verticalDpi="0" r:id="rId1"/>
  <headerFooter>
    <oddHeader>&amp;CALLEGATO 12 – Modello offerta economica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5D31-0243-4E12-8849-410B3BEC5726}">
  <dimension ref="A1:S9"/>
  <sheetViews>
    <sheetView zoomScaleNormal="100" workbookViewId="0">
      <selection activeCell="P11" sqref="P11"/>
    </sheetView>
  </sheetViews>
  <sheetFormatPr defaultRowHeight="13.8" x14ac:dyDescent="0.3"/>
  <cols>
    <col min="1" max="1" width="7.44140625" style="50" bestFit="1" customWidth="1"/>
    <col min="2" max="2" width="8.88671875" style="50" customWidth="1"/>
    <col min="3" max="3" width="8.88671875" style="50"/>
    <col min="4" max="10" width="5.44140625" style="50" customWidth="1"/>
    <col min="11" max="11" width="11.6640625" style="50" customWidth="1"/>
    <col min="12" max="12" width="25.88671875" style="50" bestFit="1" customWidth="1"/>
    <col min="13" max="14" width="11.33203125" style="50" customWidth="1"/>
    <col min="15" max="15" width="17.109375" style="50" customWidth="1"/>
    <col min="16" max="16" width="11.33203125" style="50" customWidth="1"/>
    <col min="17" max="17" width="20.33203125" style="50" customWidth="1"/>
    <col min="18" max="18" width="4.77734375" style="50" customWidth="1"/>
    <col min="19" max="16384" width="8.88671875" style="50"/>
  </cols>
  <sheetData>
    <row r="1" spans="1:19" ht="47.4" customHeight="1" x14ac:dyDescent="0.3">
      <c r="A1" s="15" t="s">
        <v>27</v>
      </c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4" t="s">
        <v>50</v>
      </c>
      <c r="O1" s="53"/>
      <c r="P1" s="67" t="s">
        <v>52</v>
      </c>
      <c r="Q1" s="68"/>
      <c r="R1" s="62"/>
      <c r="S1" s="62"/>
    </row>
    <row r="2" spans="1:19" ht="31.8" thickBot="1" x14ac:dyDescent="0.35">
      <c r="A2" s="15" t="s">
        <v>92</v>
      </c>
      <c r="B2" s="19" t="s">
        <v>25</v>
      </c>
      <c r="C2" s="19"/>
      <c r="D2" s="19" t="s">
        <v>24</v>
      </c>
      <c r="E2" s="19"/>
      <c r="F2" s="19"/>
      <c r="G2" s="19"/>
      <c r="H2" s="19"/>
      <c r="I2" s="19"/>
      <c r="J2" s="19"/>
      <c r="K2" s="23" t="s">
        <v>55</v>
      </c>
      <c r="L2" s="23" t="s">
        <v>56</v>
      </c>
      <c r="M2" s="23" t="s">
        <v>44</v>
      </c>
      <c r="N2" s="23" t="s">
        <v>53</v>
      </c>
      <c r="O2" s="26" t="s">
        <v>54</v>
      </c>
      <c r="P2" s="74" t="s">
        <v>53</v>
      </c>
      <c r="Q2" s="69" t="s">
        <v>54</v>
      </c>
      <c r="R2" s="62"/>
      <c r="S2" s="45" t="s">
        <v>58</v>
      </c>
    </row>
    <row r="3" spans="1:19" ht="33" customHeight="1" thickBot="1" x14ac:dyDescent="0.35">
      <c r="A3" s="54">
        <v>15</v>
      </c>
      <c r="B3" s="55" t="s">
        <v>1</v>
      </c>
      <c r="C3" s="55"/>
      <c r="D3" s="56" t="s">
        <v>66</v>
      </c>
      <c r="E3" s="56"/>
      <c r="F3" s="56"/>
      <c r="G3" s="56"/>
      <c r="H3" s="56"/>
      <c r="I3" s="56"/>
      <c r="J3" s="56"/>
      <c r="K3" s="54">
        <f>M3+M4+M5</f>
        <v>4</v>
      </c>
      <c r="L3" s="57" t="s">
        <v>61</v>
      </c>
      <c r="M3" s="27">
        <v>2</v>
      </c>
      <c r="N3" s="58">
        <v>35.320444234249734</v>
      </c>
      <c r="O3" s="59">
        <f>M3*N3*3*52*2</f>
        <v>22039.957202171834</v>
      </c>
      <c r="P3" s="52"/>
      <c r="Q3" s="70">
        <f>P3*M3*3*52*2</f>
        <v>0</v>
      </c>
      <c r="R3" s="62"/>
      <c r="S3" s="48">
        <f>(N3-P3)/N3</f>
        <v>1</v>
      </c>
    </row>
    <row r="4" spans="1:19" ht="33" customHeight="1" thickBot="1" x14ac:dyDescent="0.35">
      <c r="A4" s="54"/>
      <c r="B4" s="55"/>
      <c r="C4" s="55"/>
      <c r="D4" s="56"/>
      <c r="E4" s="56"/>
      <c r="F4" s="56"/>
      <c r="G4" s="56"/>
      <c r="H4" s="56"/>
      <c r="I4" s="56"/>
      <c r="J4" s="56"/>
      <c r="K4" s="54"/>
      <c r="L4" s="57" t="s">
        <v>62</v>
      </c>
      <c r="M4" s="27">
        <v>1</v>
      </c>
      <c r="N4" s="60">
        <v>67.108844045074491</v>
      </c>
      <c r="O4" s="59">
        <f>M4*N4*3*52*2</f>
        <v>20937.959342063245</v>
      </c>
      <c r="P4" s="52"/>
      <c r="Q4" s="70">
        <f>P4*M4*3*52*2</f>
        <v>0</v>
      </c>
      <c r="R4" s="62"/>
      <c r="S4" s="48">
        <f t="shared" ref="S4:S5" si="0">(N4-P4)/N4</f>
        <v>1</v>
      </c>
    </row>
    <row r="5" spans="1:19" ht="33" customHeight="1" thickBot="1" x14ac:dyDescent="0.35">
      <c r="A5" s="54"/>
      <c r="B5" s="55"/>
      <c r="C5" s="55"/>
      <c r="D5" s="56"/>
      <c r="E5" s="56"/>
      <c r="F5" s="56"/>
      <c r="G5" s="56"/>
      <c r="H5" s="56"/>
      <c r="I5" s="56"/>
      <c r="J5" s="56"/>
      <c r="K5" s="54"/>
      <c r="L5" s="57" t="s">
        <v>60</v>
      </c>
      <c r="M5" s="27">
        <v>1</v>
      </c>
      <c r="N5" s="60">
        <v>72.406910680211951</v>
      </c>
      <c r="O5" s="61">
        <f>M5*N5*3*52*2</f>
        <v>22590.956132226129</v>
      </c>
      <c r="P5" s="52"/>
      <c r="Q5" s="71">
        <f>P5*M5*3*52*2</f>
        <v>0</v>
      </c>
      <c r="R5" s="62"/>
      <c r="S5" s="48">
        <f t="shared" si="0"/>
        <v>1</v>
      </c>
    </row>
    <row r="6" spans="1:19" ht="27" customHeight="1" thickBot="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>
        <f>SUM(O3:O5)</f>
        <v>65568.872676461207</v>
      </c>
      <c r="P6" s="73"/>
      <c r="Q6" s="72">
        <f>SUM(Q3:Q5)</f>
        <v>0</v>
      </c>
      <c r="R6" s="62"/>
      <c r="S6" s="37"/>
    </row>
    <row r="7" spans="1:19" x14ac:dyDescent="0.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ht="14.4" thickBot="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19" ht="99.6" customHeight="1" thickBot="1" x14ac:dyDescent="0.35">
      <c r="A9" s="64" t="s">
        <v>85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62"/>
      <c r="O9" s="62"/>
      <c r="P9" s="62"/>
      <c r="Q9" s="62"/>
      <c r="R9" s="62"/>
      <c r="S9" s="62"/>
    </row>
  </sheetData>
  <sheetProtection algorithmName="SHA-512" hashValue="npF5WFH1swiFwdVzcBK/VYSgK4YB28mjgLFUzICyebFfYcLhYj2c6sTEWvsIz8ozw1bUzGYxHgZRufJcVVwl+g==" saltValue="vJwk46/nptwpQXe1ahJw5g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0" orientation="landscape" verticalDpi="0" r:id="rId1"/>
  <headerFooter>
    <oddHeader>&amp;CALLEGATO 12 – Modello offerta economica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88EC-A5C7-4127-B12D-4A2228692908}">
  <dimension ref="A1:O27"/>
  <sheetViews>
    <sheetView zoomScale="85" zoomScaleNormal="85" workbookViewId="0">
      <selection activeCell="O26" sqref="O26"/>
    </sheetView>
  </sheetViews>
  <sheetFormatPr defaultColWidth="9.109375" defaultRowHeight="13.8" x14ac:dyDescent="0.3"/>
  <cols>
    <col min="1" max="1" width="15.21875" style="89" customWidth="1"/>
    <col min="2" max="2" width="6.6640625" style="93" bestFit="1" customWidth="1"/>
    <col min="3" max="3" width="14.5546875" style="121" bestFit="1" customWidth="1"/>
    <col min="4" max="4" width="11.44140625" style="121" bestFit="1" customWidth="1"/>
    <col min="5" max="5" width="5.88671875" style="121" bestFit="1" customWidth="1"/>
    <col min="6" max="6" width="6.88671875" style="93" customWidth="1"/>
    <col min="7" max="8" width="8.6640625" style="93" bestFit="1" customWidth="1"/>
    <col min="9" max="9" width="8.109375" style="93" bestFit="1" customWidth="1"/>
    <col min="10" max="10" width="6" style="93" bestFit="1" customWidth="1"/>
    <col min="11" max="11" width="6.88671875" style="93" customWidth="1"/>
    <col min="12" max="12" width="8.6640625" style="93" bestFit="1" customWidth="1"/>
    <col min="13" max="13" width="10.21875" style="93" customWidth="1"/>
    <col min="14" max="14" width="8" style="93" bestFit="1" customWidth="1"/>
    <col min="15" max="15" width="26.109375" style="92" customWidth="1"/>
    <col min="16" max="16" width="12.6640625" style="93" bestFit="1" customWidth="1"/>
    <col min="17" max="16384" width="9.109375" style="93"/>
  </cols>
  <sheetData>
    <row r="1" spans="1:15" s="93" customFormat="1" ht="45" customHeight="1" thickBot="1" x14ac:dyDescent="0.35">
      <c r="A1" s="89"/>
      <c r="B1" s="90" t="s">
        <v>47</v>
      </c>
      <c r="C1" s="91" t="s">
        <v>72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1:15" s="97" customFormat="1" ht="21.6" customHeight="1" x14ac:dyDescent="0.3">
      <c r="A2" s="94"/>
      <c r="B2" s="95" t="s">
        <v>24</v>
      </c>
      <c r="C2" s="91" t="s">
        <v>73</v>
      </c>
      <c r="D2" s="91" t="s">
        <v>48</v>
      </c>
      <c r="E2" s="91"/>
      <c r="F2" s="91"/>
      <c r="G2" s="91"/>
      <c r="H2" s="91"/>
      <c r="I2" s="91"/>
      <c r="J2" s="91" t="s">
        <v>49</v>
      </c>
      <c r="K2" s="91"/>
      <c r="L2" s="91"/>
      <c r="M2" s="91"/>
      <c r="N2" s="91"/>
      <c r="O2" s="96" t="s">
        <v>83</v>
      </c>
    </row>
    <row r="3" spans="1:15" s="100" customFormat="1" ht="29.4" customHeight="1" thickBot="1" x14ac:dyDescent="0.35">
      <c r="A3" s="89"/>
      <c r="B3" s="95"/>
      <c r="C3" s="91"/>
      <c r="D3" s="98" t="s">
        <v>74</v>
      </c>
      <c r="E3" s="90" t="s">
        <v>43</v>
      </c>
      <c r="F3" s="90" t="s">
        <v>42</v>
      </c>
      <c r="G3" s="90" t="s">
        <v>40</v>
      </c>
      <c r="H3" s="90" t="s">
        <v>37</v>
      </c>
      <c r="I3" s="98" t="s">
        <v>36</v>
      </c>
      <c r="J3" s="91" t="s">
        <v>41</v>
      </c>
      <c r="K3" s="91"/>
      <c r="L3" s="90" t="s">
        <v>40</v>
      </c>
      <c r="M3" s="90" t="s">
        <v>37</v>
      </c>
      <c r="N3" s="98" t="s">
        <v>36</v>
      </c>
      <c r="O3" s="99"/>
    </row>
    <row r="4" spans="1:15" s="93" customFormat="1" ht="27" thickBot="1" x14ac:dyDescent="0.35">
      <c r="A4" s="101" t="s">
        <v>35</v>
      </c>
      <c r="B4" s="102">
        <v>1</v>
      </c>
      <c r="C4" s="103" t="s">
        <v>34</v>
      </c>
      <c r="D4" s="102">
        <v>1</v>
      </c>
      <c r="E4" s="104">
        <v>0.25</v>
      </c>
      <c r="F4" s="104">
        <v>0.83333333333333337</v>
      </c>
      <c r="G4" s="105" t="s">
        <v>32</v>
      </c>
      <c r="H4" s="106">
        <v>0.58333333333333337</v>
      </c>
      <c r="I4" s="107">
        <f>H4*24*365</f>
        <v>5110</v>
      </c>
      <c r="J4" s="104">
        <v>0.83333333333333337</v>
      </c>
      <c r="K4" s="104">
        <v>0.25</v>
      </c>
      <c r="L4" s="105" t="s">
        <v>32</v>
      </c>
      <c r="M4" s="106">
        <v>0.41666666666666669</v>
      </c>
      <c r="N4" s="107">
        <f>M4*24*365</f>
        <v>3650</v>
      </c>
      <c r="O4" s="108">
        <f>'Servizi 1-2-3-4-5'!U4</f>
        <v>0</v>
      </c>
    </row>
    <row r="5" spans="1:15" s="93" customFormat="1" ht="27" thickBot="1" x14ac:dyDescent="0.35">
      <c r="A5" s="101"/>
      <c r="B5" s="102">
        <v>2</v>
      </c>
      <c r="C5" s="103" t="s">
        <v>33</v>
      </c>
      <c r="D5" s="102">
        <v>1</v>
      </c>
      <c r="E5" s="104">
        <v>0.25</v>
      </c>
      <c r="F5" s="104">
        <v>0.83333333333333337</v>
      </c>
      <c r="G5" s="105" t="s">
        <v>32</v>
      </c>
      <c r="H5" s="106">
        <v>0.58333333333333337</v>
      </c>
      <c r="I5" s="107">
        <f>H5*24*365</f>
        <v>5110</v>
      </c>
      <c r="J5" s="104">
        <v>0.83333333333333337</v>
      </c>
      <c r="K5" s="104">
        <v>0.25</v>
      </c>
      <c r="L5" s="105" t="s">
        <v>32</v>
      </c>
      <c r="M5" s="106">
        <v>0.41666666666666669</v>
      </c>
      <c r="N5" s="107">
        <f>M5*24*365</f>
        <v>3650</v>
      </c>
      <c r="O5" s="108">
        <f>'Servizi 1-2-3-4-5'!U5</f>
        <v>0</v>
      </c>
    </row>
    <row r="6" spans="1:15" s="93" customFormat="1" ht="27" thickBot="1" x14ac:dyDescent="0.35">
      <c r="A6" s="101"/>
      <c r="B6" s="102">
        <v>3</v>
      </c>
      <c r="C6" s="103" t="s">
        <v>31</v>
      </c>
      <c r="D6" s="102">
        <v>1</v>
      </c>
      <c r="E6" s="104">
        <v>0.25</v>
      </c>
      <c r="F6" s="104">
        <v>0.83333333333333337</v>
      </c>
      <c r="G6" s="105" t="s">
        <v>28</v>
      </c>
      <c r="H6" s="106">
        <v>0.58333333333333337</v>
      </c>
      <c r="I6" s="107">
        <f>H6*24*304</f>
        <v>4256</v>
      </c>
      <c r="J6" s="102"/>
      <c r="K6" s="102"/>
      <c r="L6" s="102"/>
      <c r="M6" s="102"/>
      <c r="N6" s="102"/>
      <c r="O6" s="108">
        <f>'Servizi 1-2-3-4-5'!U6</f>
        <v>0</v>
      </c>
    </row>
    <row r="7" spans="1:15" s="93" customFormat="1" ht="27" thickBot="1" x14ac:dyDescent="0.35">
      <c r="A7" s="101"/>
      <c r="B7" s="102">
        <v>4</v>
      </c>
      <c r="C7" s="103" t="s">
        <v>30</v>
      </c>
      <c r="D7" s="102">
        <v>1</v>
      </c>
      <c r="E7" s="104">
        <v>0.25</v>
      </c>
      <c r="F7" s="104">
        <v>0.83333333333333337</v>
      </c>
      <c r="G7" s="105" t="s">
        <v>28</v>
      </c>
      <c r="H7" s="106">
        <v>0.58333333333333337</v>
      </c>
      <c r="I7" s="107">
        <f>H7*24*304</f>
        <v>4256</v>
      </c>
      <c r="J7" s="102"/>
      <c r="K7" s="102"/>
      <c r="L7" s="102"/>
      <c r="M7" s="102"/>
      <c r="N7" s="102"/>
      <c r="O7" s="108">
        <f>'Servizi 1-2-3-4-5'!U7</f>
        <v>0</v>
      </c>
    </row>
    <row r="8" spans="1:15" s="93" customFormat="1" ht="27" thickBot="1" x14ac:dyDescent="0.35">
      <c r="A8" s="101"/>
      <c r="B8" s="102">
        <v>5</v>
      </c>
      <c r="C8" s="103" t="s">
        <v>29</v>
      </c>
      <c r="D8" s="102">
        <v>1</v>
      </c>
      <c r="E8" s="104">
        <v>0.25</v>
      </c>
      <c r="F8" s="104">
        <v>0.58333333333333337</v>
      </c>
      <c r="G8" s="105" t="s">
        <v>28</v>
      </c>
      <c r="H8" s="106">
        <v>0.33333333333333337</v>
      </c>
      <c r="I8" s="107">
        <f>H8*24*304</f>
        <v>2432</v>
      </c>
      <c r="J8" s="102"/>
      <c r="K8" s="102"/>
      <c r="L8" s="102"/>
      <c r="M8" s="102"/>
      <c r="N8" s="102"/>
      <c r="O8" s="108">
        <f>'Servizi 1-2-3-4-5'!U8</f>
        <v>0</v>
      </c>
    </row>
    <row r="9" spans="1:15" s="93" customFormat="1" ht="48" customHeight="1" x14ac:dyDescent="0.3">
      <c r="A9" s="89"/>
      <c r="B9" s="109" t="s">
        <v>27</v>
      </c>
      <c r="C9" s="110" t="s">
        <v>75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1"/>
    </row>
    <row r="10" spans="1:15" s="100" customFormat="1" ht="25.8" thickBot="1" x14ac:dyDescent="0.35">
      <c r="A10" s="89"/>
      <c r="B10" s="112" t="s">
        <v>24</v>
      </c>
      <c r="C10" s="113" t="s">
        <v>25</v>
      </c>
      <c r="D10" s="113"/>
      <c r="E10" s="113" t="s">
        <v>24</v>
      </c>
      <c r="F10" s="113"/>
      <c r="G10" s="113"/>
      <c r="H10" s="113"/>
      <c r="I10" s="113"/>
      <c r="J10" s="113"/>
      <c r="K10" s="113"/>
      <c r="L10" s="113"/>
      <c r="M10" s="113"/>
      <c r="N10" s="114" t="s">
        <v>23</v>
      </c>
      <c r="O10" s="111"/>
    </row>
    <row r="11" spans="1:15" s="93" customFormat="1" ht="60" customHeight="1" thickBot="1" x14ac:dyDescent="0.35">
      <c r="A11" s="101" t="s">
        <v>21</v>
      </c>
      <c r="B11" s="102">
        <v>6</v>
      </c>
      <c r="C11" s="115" t="s">
        <v>76</v>
      </c>
      <c r="D11" s="115"/>
      <c r="E11" s="116" t="s">
        <v>81</v>
      </c>
      <c r="F11" s="116"/>
      <c r="G11" s="116"/>
      <c r="H11" s="116"/>
      <c r="I11" s="116"/>
      <c r="J11" s="116"/>
      <c r="K11" s="116"/>
      <c r="L11" s="116"/>
      <c r="M11" s="116"/>
      <c r="N11" s="102">
        <v>15</v>
      </c>
      <c r="O11" s="108">
        <f>'Servizio 6'!Q6</f>
        <v>0</v>
      </c>
    </row>
    <row r="12" spans="1:15" s="93" customFormat="1" ht="60" customHeight="1" thickBot="1" x14ac:dyDescent="0.35">
      <c r="A12" s="101"/>
      <c r="B12" s="102">
        <v>7</v>
      </c>
      <c r="C12" s="115" t="s">
        <v>76</v>
      </c>
      <c r="D12" s="115"/>
      <c r="E12" s="116" t="s">
        <v>82</v>
      </c>
      <c r="F12" s="116"/>
      <c r="G12" s="116"/>
      <c r="H12" s="116"/>
      <c r="I12" s="116"/>
      <c r="J12" s="116"/>
      <c r="K12" s="116"/>
      <c r="L12" s="116"/>
      <c r="M12" s="116"/>
      <c r="N12" s="102">
        <v>19</v>
      </c>
      <c r="O12" s="108">
        <f>'Servizio 7'!Q6</f>
        <v>0</v>
      </c>
    </row>
    <row r="13" spans="1:15" s="100" customFormat="1" ht="60" customHeight="1" thickBot="1" x14ac:dyDescent="0.35">
      <c r="A13" s="101" t="s">
        <v>19</v>
      </c>
      <c r="B13" s="102">
        <v>8</v>
      </c>
      <c r="C13" s="115" t="s">
        <v>18</v>
      </c>
      <c r="D13" s="115"/>
      <c r="E13" s="116" t="s">
        <v>63</v>
      </c>
      <c r="F13" s="116"/>
      <c r="G13" s="116"/>
      <c r="H13" s="116"/>
      <c r="I13" s="116"/>
      <c r="J13" s="116"/>
      <c r="K13" s="116"/>
      <c r="L13" s="116"/>
      <c r="M13" s="116"/>
      <c r="N13" s="102">
        <v>33</v>
      </c>
      <c r="O13" s="108">
        <f>'Servizio 8'!Q6</f>
        <v>0</v>
      </c>
    </row>
    <row r="14" spans="1:15" s="100" customFormat="1" ht="60" customHeight="1" thickBot="1" x14ac:dyDescent="0.35">
      <c r="A14" s="101"/>
      <c r="B14" s="102">
        <v>9</v>
      </c>
      <c r="C14" s="115" t="s">
        <v>18</v>
      </c>
      <c r="D14" s="115"/>
      <c r="E14" s="116" t="s">
        <v>64</v>
      </c>
      <c r="F14" s="116"/>
      <c r="G14" s="116"/>
      <c r="H14" s="116"/>
      <c r="I14" s="116"/>
      <c r="J14" s="116"/>
      <c r="K14" s="116"/>
      <c r="L14" s="116"/>
      <c r="M14" s="116"/>
      <c r="N14" s="102">
        <v>29</v>
      </c>
      <c r="O14" s="108">
        <f>'Servizio 9'!Q6</f>
        <v>0</v>
      </c>
    </row>
    <row r="15" spans="1:15" s="100" customFormat="1" ht="73.5" customHeight="1" x14ac:dyDescent="0.3">
      <c r="A15" s="101" t="s">
        <v>17</v>
      </c>
      <c r="B15" s="117">
        <v>10</v>
      </c>
      <c r="C15" s="116" t="s">
        <v>95</v>
      </c>
      <c r="D15" s="116"/>
      <c r="E15" s="116" t="s">
        <v>15</v>
      </c>
      <c r="F15" s="116"/>
      <c r="G15" s="116"/>
      <c r="H15" s="116"/>
      <c r="I15" s="116"/>
      <c r="J15" s="116"/>
      <c r="K15" s="116"/>
      <c r="L15" s="116"/>
      <c r="M15" s="116"/>
      <c r="N15" s="102">
        <v>13</v>
      </c>
      <c r="O15" s="118">
        <f>'Servizio 10'!Q8</f>
        <v>0</v>
      </c>
    </row>
    <row r="16" spans="1:15" s="97" customFormat="1" ht="40.049999999999997" customHeight="1" thickBot="1" x14ac:dyDescent="0.3">
      <c r="A16" s="101"/>
      <c r="B16" s="117"/>
      <c r="C16" s="116"/>
      <c r="D16" s="116"/>
      <c r="E16" s="116" t="s">
        <v>2</v>
      </c>
      <c r="F16" s="116"/>
      <c r="G16" s="116"/>
      <c r="H16" s="116"/>
      <c r="I16" s="116"/>
      <c r="J16" s="116"/>
      <c r="K16" s="116"/>
      <c r="L16" s="116"/>
      <c r="M16" s="116"/>
      <c r="N16" s="103" t="s">
        <v>96</v>
      </c>
      <c r="O16" s="119"/>
    </row>
    <row r="17" spans="1:15" s="100" customFormat="1" ht="60" customHeight="1" x14ac:dyDescent="0.3">
      <c r="A17" s="101" t="s">
        <v>14</v>
      </c>
      <c r="B17" s="117">
        <v>11</v>
      </c>
      <c r="C17" s="116" t="s">
        <v>77</v>
      </c>
      <c r="D17" s="116"/>
      <c r="E17" s="116" t="s">
        <v>12</v>
      </c>
      <c r="F17" s="116"/>
      <c r="G17" s="116"/>
      <c r="H17" s="116"/>
      <c r="I17" s="116"/>
      <c r="J17" s="116"/>
      <c r="K17" s="116"/>
      <c r="L17" s="116"/>
      <c r="M17" s="116"/>
      <c r="N17" s="102">
        <v>24</v>
      </c>
      <c r="O17" s="118">
        <f>'Servizio 11'!Q8</f>
        <v>0</v>
      </c>
    </row>
    <row r="18" spans="1:15" s="100" customFormat="1" ht="40.049999999999997" customHeight="1" thickBot="1" x14ac:dyDescent="0.35">
      <c r="A18" s="101"/>
      <c r="B18" s="117"/>
      <c r="C18" s="116"/>
      <c r="D18" s="116"/>
      <c r="E18" s="116" t="s">
        <v>2</v>
      </c>
      <c r="F18" s="116"/>
      <c r="G18" s="116"/>
      <c r="H18" s="116"/>
      <c r="I18" s="116"/>
      <c r="J18" s="116"/>
      <c r="K18" s="116"/>
      <c r="L18" s="116"/>
      <c r="M18" s="116"/>
      <c r="N18" s="103" t="s">
        <v>96</v>
      </c>
      <c r="O18" s="119"/>
    </row>
    <row r="19" spans="1:15" s="100" customFormat="1" ht="60" customHeight="1" thickBot="1" x14ac:dyDescent="0.35">
      <c r="A19" s="120" t="s">
        <v>11</v>
      </c>
      <c r="B19" s="102">
        <v>12</v>
      </c>
      <c r="C19" s="116" t="s">
        <v>78</v>
      </c>
      <c r="D19" s="116"/>
      <c r="E19" s="116" t="s">
        <v>9</v>
      </c>
      <c r="F19" s="116"/>
      <c r="G19" s="116"/>
      <c r="H19" s="116"/>
      <c r="I19" s="116"/>
      <c r="J19" s="116"/>
      <c r="K19" s="116"/>
      <c r="L19" s="116"/>
      <c r="M19" s="116"/>
      <c r="N19" s="102">
        <v>5</v>
      </c>
      <c r="O19" s="108">
        <f>'Servizio 12'!Q6</f>
        <v>0</v>
      </c>
    </row>
    <row r="20" spans="1:15" s="100" customFormat="1" ht="68.25" customHeight="1" x14ac:dyDescent="0.3">
      <c r="A20" s="101" t="s">
        <v>8</v>
      </c>
      <c r="B20" s="117">
        <v>13</v>
      </c>
      <c r="C20" s="116" t="s">
        <v>93</v>
      </c>
      <c r="D20" s="116"/>
      <c r="E20" s="116" t="s">
        <v>6</v>
      </c>
      <c r="F20" s="116"/>
      <c r="G20" s="116"/>
      <c r="H20" s="116"/>
      <c r="I20" s="116"/>
      <c r="J20" s="116"/>
      <c r="K20" s="116"/>
      <c r="L20" s="116"/>
      <c r="M20" s="116"/>
      <c r="N20" s="102">
        <v>20</v>
      </c>
      <c r="O20" s="118">
        <f>'Servizio 13'!Q8</f>
        <v>0</v>
      </c>
    </row>
    <row r="21" spans="1:15" s="100" customFormat="1" ht="40.049999999999997" customHeight="1" thickBot="1" x14ac:dyDescent="0.35">
      <c r="A21" s="101"/>
      <c r="B21" s="117"/>
      <c r="C21" s="116"/>
      <c r="D21" s="116"/>
      <c r="E21" s="116" t="s">
        <v>2</v>
      </c>
      <c r="F21" s="116"/>
      <c r="G21" s="116"/>
      <c r="H21" s="116"/>
      <c r="I21" s="116"/>
      <c r="J21" s="116"/>
      <c r="K21" s="116"/>
      <c r="L21" s="116"/>
      <c r="M21" s="116"/>
      <c r="N21" s="103" t="s">
        <v>96</v>
      </c>
      <c r="O21" s="119"/>
    </row>
    <row r="22" spans="1:15" s="100" customFormat="1" ht="60" customHeight="1" x14ac:dyDescent="0.3">
      <c r="A22" s="101" t="s">
        <v>5</v>
      </c>
      <c r="B22" s="117">
        <v>14</v>
      </c>
      <c r="C22" s="116" t="s">
        <v>79</v>
      </c>
      <c r="D22" s="116"/>
      <c r="E22" s="116" t="s">
        <v>3</v>
      </c>
      <c r="F22" s="116"/>
      <c r="G22" s="116"/>
      <c r="H22" s="116"/>
      <c r="I22" s="116"/>
      <c r="J22" s="116"/>
      <c r="K22" s="116"/>
      <c r="L22" s="116"/>
      <c r="M22" s="116"/>
      <c r="N22" s="102">
        <v>16</v>
      </c>
      <c r="O22" s="118">
        <f>'Servizio 14'!Q8</f>
        <v>0</v>
      </c>
    </row>
    <row r="23" spans="1:15" s="100" customFormat="1" ht="40.049999999999997" customHeight="1" thickBot="1" x14ac:dyDescent="0.35">
      <c r="A23" s="101"/>
      <c r="B23" s="117"/>
      <c r="C23" s="116"/>
      <c r="D23" s="116"/>
      <c r="E23" s="116" t="s">
        <v>2</v>
      </c>
      <c r="F23" s="116"/>
      <c r="G23" s="116"/>
      <c r="H23" s="116"/>
      <c r="I23" s="116"/>
      <c r="J23" s="116"/>
      <c r="K23" s="116"/>
      <c r="L23" s="116"/>
      <c r="M23" s="116"/>
      <c r="N23" s="103" t="s">
        <v>96</v>
      </c>
      <c r="O23" s="119"/>
    </row>
    <row r="24" spans="1:15" s="100" customFormat="1" ht="60" customHeight="1" thickBot="1" x14ac:dyDescent="0.35">
      <c r="A24" s="120" t="s">
        <v>94</v>
      </c>
      <c r="B24" s="102">
        <v>15</v>
      </c>
      <c r="C24" s="116" t="s">
        <v>80</v>
      </c>
      <c r="D24" s="116"/>
      <c r="E24" s="116" t="s">
        <v>0</v>
      </c>
      <c r="F24" s="116"/>
      <c r="G24" s="116"/>
      <c r="H24" s="116"/>
      <c r="I24" s="116"/>
      <c r="J24" s="116"/>
      <c r="K24" s="116"/>
      <c r="L24" s="116"/>
      <c r="M24" s="116"/>
      <c r="N24" s="102">
        <v>4</v>
      </c>
      <c r="O24" s="108">
        <f>'Servizio 15'!Q6</f>
        <v>0</v>
      </c>
    </row>
    <row r="25" spans="1:15" s="100" customFormat="1" ht="14.4" thickBot="1" x14ac:dyDescent="0.35">
      <c r="A25" s="89"/>
      <c r="B25" s="93"/>
      <c r="C25" s="121"/>
      <c r="D25" s="121"/>
      <c r="E25" s="121"/>
      <c r="F25" s="93"/>
      <c r="G25" s="93"/>
      <c r="H25" s="93"/>
      <c r="I25" s="93"/>
      <c r="J25" s="93"/>
      <c r="K25" s="93"/>
      <c r="O25" s="111"/>
    </row>
    <row r="26" spans="1:15" s="100" customFormat="1" ht="31.8" customHeight="1" thickBot="1" x14ac:dyDescent="0.35">
      <c r="A26" s="89"/>
      <c r="B26" s="93"/>
      <c r="C26" s="121"/>
      <c r="D26" s="121"/>
      <c r="E26" s="122" t="s">
        <v>84</v>
      </c>
      <c r="F26" s="123"/>
      <c r="G26" s="123"/>
      <c r="H26" s="123"/>
      <c r="I26" s="123"/>
      <c r="J26" s="123"/>
      <c r="K26" s="123"/>
      <c r="L26" s="124"/>
      <c r="O26" s="125">
        <f>O4+O5+O6+O7+O8+O11+O12+O13+O14+O15+O17+O19+O20+O22+O24</f>
        <v>0</v>
      </c>
    </row>
    <row r="27" spans="1:15" s="100" customFormat="1" ht="16.95" customHeight="1" x14ac:dyDescent="0.3">
      <c r="I27" s="93"/>
      <c r="J27" s="93"/>
      <c r="K27" s="93"/>
      <c r="O27" s="126"/>
    </row>
  </sheetData>
  <sheetProtection algorithmName="SHA-512" hashValue="Js4jfTTEj60VYX4g0TAZo8xgScI3fHHBTpe/kMvKRASiuY/PC2juySkXcxc/hqpfXUvaTD54UW7QMG/vFXRbKw==" saltValue="Y/pr0uBZIGF9yvAbaiwcZA==" spinCount="100000" sheet="1" objects="1" scenarios="1" formatColumns="0" formatRows="0"/>
  <mergeCells count="50">
    <mergeCell ref="C1:N1"/>
    <mergeCell ref="J3:K3"/>
    <mergeCell ref="A4:A8"/>
    <mergeCell ref="C9:N9"/>
    <mergeCell ref="C10:D10"/>
    <mergeCell ref="E10:M10"/>
    <mergeCell ref="A11:A12"/>
    <mergeCell ref="E11:M11"/>
    <mergeCell ref="E12:M12"/>
    <mergeCell ref="A13:A14"/>
    <mergeCell ref="E13:M13"/>
    <mergeCell ref="E14:M14"/>
    <mergeCell ref="C13:D13"/>
    <mergeCell ref="C11:D11"/>
    <mergeCell ref="C24:D24"/>
    <mergeCell ref="E24:M24"/>
    <mergeCell ref="C19:D19"/>
    <mergeCell ref="E19:M19"/>
    <mergeCell ref="A20:A21"/>
    <mergeCell ref="B20:B21"/>
    <mergeCell ref="C20:D21"/>
    <mergeCell ref="E20:M20"/>
    <mergeCell ref="E21:M21"/>
    <mergeCell ref="B2:B3"/>
    <mergeCell ref="A22:A23"/>
    <mergeCell ref="B22:B23"/>
    <mergeCell ref="C22:D23"/>
    <mergeCell ref="E22:M22"/>
    <mergeCell ref="E23:M23"/>
    <mergeCell ref="A15:A16"/>
    <mergeCell ref="B15:B16"/>
    <mergeCell ref="C15:D16"/>
    <mergeCell ref="E15:M15"/>
    <mergeCell ref="E16:M16"/>
    <mergeCell ref="A17:A18"/>
    <mergeCell ref="B17:B18"/>
    <mergeCell ref="C17:D18"/>
    <mergeCell ref="E17:M17"/>
    <mergeCell ref="E18:M18"/>
    <mergeCell ref="O2:O3"/>
    <mergeCell ref="C14:D14"/>
    <mergeCell ref="C12:D12"/>
    <mergeCell ref="J2:N2"/>
    <mergeCell ref="D2:I2"/>
    <mergeCell ref="C2:C3"/>
    <mergeCell ref="E26:L26"/>
    <mergeCell ref="O15:O16"/>
    <mergeCell ref="O17:O18"/>
    <mergeCell ref="O20:O21"/>
    <mergeCell ref="O22:O23"/>
  </mergeCells>
  <pageMargins left="0.23622047244094491" right="0.23622047244094491" top="0.54" bottom="0.22" header="0.31496062992125984" footer="0.17"/>
  <pageSetup paperSize="9" scale="65" orientation="portrait" verticalDpi="0" r:id="rId1"/>
  <headerFooter>
    <oddHeader>&amp;CALLEGATO 12 – Modello offerta economica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D608-CAAB-4DC6-AFFC-A1B4BA89535B}">
  <dimension ref="A1:W11"/>
  <sheetViews>
    <sheetView zoomScaleNormal="100" workbookViewId="0">
      <selection activeCell="U11" sqref="U11"/>
    </sheetView>
  </sheetViews>
  <sheetFormatPr defaultColWidth="9.109375" defaultRowHeight="13.8" x14ac:dyDescent="0.3"/>
  <cols>
    <col min="1" max="1" width="6.109375" style="12" bestFit="1" customWidth="1"/>
    <col min="2" max="2" width="9.21875" style="14" bestFit="1" customWidth="1"/>
    <col min="3" max="3" width="4.44140625" style="14" customWidth="1"/>
    <col min="4" max="4" width="4.77734375" style="14" bestFit="1" customWidth="1"/>
    <col min="5" max="5" width="5.5546875" style="12" bestFit="1" customWidth="1"/>
    <col min="6" max="6" width="7.77734375" style="12" bestFit="1" customWidth="1"/>
    <col min="7" max="7" width="8.109375" style="12" bestFit="1" customWidth="1"/>
    <col min="8" max="8" width="6.6640625" style="12" bestFit="1" customWidth="1"/>
    <col min="9" max="9" width="5.5546875" style="12" bestFit="1" customWidth="1"/>
    <col min="10" max="10" width="6" style="12" customWidth="1"/>
    <col min="11" max="11" width="7.77734375" style="12" bestFit="1" customWidth="1"/>
    <col min="12" max="12" width="8.109375" style="12" bestFit="1" customWidth="1"/>
    <col min="13" max="13" width="6.6640625" style="12" bestFit="1" customWidth="1"/>
    <col min="14" max="14" width="8.109375" style="12" customWidth="1"/>
    <col min="15" max="15" width="13.109375" style="12" bestFit="1" customWidth="1"/>
    <col min="16" max="16" width="11.44140625" style="12" bestFit="1" customWidth="1"/>
    <col min="17" max="17" width="13.109375" style="12" bestFit="1" customWidth="1"/>
    <col min="18" max="18" width="10.5546875" style="12" customWidth="1"/>
    <col min="19" max="19" width="16.109375" style="12" customWidth="1"/>
    <col min="20" max="20" width="15.5546875" style="12" customWidth="1"/>
    <col min="21" max="21" width="14.44140625" style="12" bestFit="1" customWidth="1"/>
    <col min="22" max="22" width="2.6640625" style="12" customWidth="1"/>
    <col min="23" max="23" width="7.77734375" style="12" bestFit="1" customWidth="1"/>
    <col min="24" max="16384" width="9.109375" style="12"/>
  </cols>
  <sheetData>
    <row r="1" spans="1:23" ht="31.2" customHeight="1" x14ac:dyDescent="0.3">
      <c r="A1" s="15" t="s">
        <v>47</v>
      </c>
      <c r="B1" s="16" t="s">
        <v>46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3" s="11" customFormat="1" ht="39" customHeight="1" x14ac:dyDescent="0.3">
      <c r="A2" s="17" t="s">
        <v>24</v>
      </c>
      <c r="B2" s="18" t="s">
        <v>45</v>
      </c>
      <c r="C2" s="19" t="s">
        <v>48</v>
      </c>
      <c r="D2" s="19"/>
      <c r="E2" s="19"/>
      <c r="F2" s="19"/>
      <c r="G2" s="19"/>
      <c r="H2" s="19"/>
      <c r="I2" s="19" t="s">
        <v>49</v>
      </c>
      <c r="J2" s="19"/>
      <c r="K2" s="19"/>
      <c r="L2" s="19"/>
      <c r="M2" s="19"/>
      <c r="N2" s="20" t="s">
        <v>50</v>
      </c>
      <c r="O2" s="20"/>
      <c r="P2" s="20"/>
      <c r="Q2" s="20"/>
      <c r="R2" s="41" t="s">
        <v>52</v>
      </c>
      <c r="S2" s="41"/>
      <c r="T2" s="41"/>
      <c r="U2" s="41"/>
    </row>
    <row r="3" spans="1:23" s="11" customFormat="1" ht="39" customHeight="1" thickBot="1" x14ac:dyDescent="0.35">
      <c r="A3" s="21"/>
      <c r="B3" s="22"/>
      <c r="C3" s="23" t="s">
        <v>44</v>
      </c>
      <c r="D3" s="15" t="s">
        <v>43</v>
      </c>
      <c r="E3" s="15" t="s">
        <v>42</v>
      </c>
      <c r="F3" s="15" t="s">
        <v>40</v>
      </c>
      <c r="G3" s="15" t="s">
        <v>37</v>
      </c>
      <c r="H3" s="23" t="s">
        <v>36</v>
      </c>
      <c r="I3" s="24" t="s">
        <v>41</v>
      </c>
      <c r="J3" s="25"/>
      <c r="K3" s="15" t="s">
        <v>40</v>
      </c>
      <c r="L3" s="15" t="s">
        <v>37</v>
      </c>
      <c r="M3" s="26" t="s">
        <v>36</v>
      </c>
      <c r="N3" s="23" t="s">
        <v>51</v>
      </c>
      <c r="O3" s="23" t="s">
        <v>39</v>
      </c>
      <c r="P3" s="23" t="s">
        <v>38</v>
      </c>
      <c r="Q3" s="23" t="s">
        <v>22</v>
      </c>
      <c r="R3" s="42" t="s">
        <v>51</v>
      </c>
      <c r="S3" s="44" t="s">
        <v>39</v>
      </c>
      <c r="T3" s="44" t="s">
        <v>38</v>
      </c>
      <c r="U3" s="44" t="s">
        <v>22</v>
      </c>
      <c r="V3" s="39"/>
      <c r="W3" s="45" t="s">
        <v>58</v>
      </c>
    </row>
    <row r="4" spans="1:23" ht="31.95" customHeight="1" thickBot="1" x14ac:dyDescent="0.35">
      <c r="A4" s="27">
        <v>1</v>
      </c>
      <c r="B4" s="28" t="s">
        <v>34</v>
      </c>
      <c r="C4" s="29">
        <v>1</v>
      </c>
      <c r="D4" s="30">
        <v>0.25</v>
      </c>
      <c r="E4" s="30">
        <v>0.83333333333333337</v>
      </c>
      <c r="F4" s="31" t="s">
        <v>32</v>
      </c>
      <c r="G4" s="32">
        <v>0.58333333333333337</v>
      </c>
      <c r="H4" s="33">
        <f>G4*24*365</f>
        <v>5110</v>
      </c>
      <c r="I4" s="30">
        <v>0.83333333333333337</v>
      </c>
      <c r="J4" s="30">
        <v>0.25</v>
      </c>
      <c r="K4" s="31" t="s">
        <v>32</v>
      </c>
      <c r="L4" s="32">
        <v>0.41666666666666669</v>
      </c>
      <c r="M4" s="33">
        <f>L4*24*365</f>
        <v>3650</v>
      </c>
      <c r="N4" s="34">
        <v>56.422019230769237</v>
      </c>
      <c r="O4" s="35">
        <f>N4*H4*2</f>
        <v>576633.03653846157</v>
      </c>
      <c r="P4" s="35">
        <f>N4*M4*2</f>
        <v>411880.74038461543</v>
      </c>
      <c r="Q4" s="36">
        <f>O4+P4</f>
        <v>988513.77692307695</v>
      </c>
      <c r="R4" s="13"/>
      <c r="S4" s="46">
        <f>R4*H4*2</f>
        <v>0</v>
      </c>
      <c r="T4" s="47">
        <f>R4*M4*2</f>
        <v>0</v>
      </c>
      <c r="U4" s="47">
        <f>S4+T4</f>
        <v>0</v>
      </c>
      <c r="V4" s="37"/>
      <c r="W4" s="48">
        <f>(N4-R4)/N4</f>
        <v>1</v>
      </c>
    </row>
    <row r="5" spans="1:23" ht="31.95" customHeight="1" thickBot="1" x14ac:dyDescent="0.35">
      <c r="A5" s="27">
        <v>2</v>
      </c>
      <c r="B5" s="28" t="s">
        <v>33</v>
      </c>
      <c r="C5" s="29">
        <v>1</v>
      </c>
      <c r="D5" s="30">
        <v>0.25</v>
      </c>
      <c r="E5" s="30">
        <v>0.83333333333333337</v>
      </c>
      <c r="F5" s="31" t="s">
        <v>32</v>
      </c>
      <c r="G5" s="32">
        <v>0.58333333333333337</v>
      </c>
      <c r="H5" s="33">
        <f>G5*24*365</f>
        <v>5110</v>
      </c>
      <c r="I5" s="30">
        <v>0.83333333333333337</v>
      </c>
      <c r="J5" s="30">
        <v>0.25</v>
      </c>
      <c r="K5" s="31" t="s">
        <v>32</v>
      </c>
      <c r="L5" s="32">
        <v>0.41666666666666669</v>
      </c>
      <c r="M5" s="33">
        <f>L5*24*365</f>
        <v>3650</v>
      </c>
      <c r="N5" s="34">
        <v>56.422019230769237</v>
      </c>
      <c r="O5" s="35">
        <f t="shared" ref="O5:O8" si="0">N5*H5*2</f>
        <v>576633.03653846157</v>
      </c>
      <c r="P5" s="35">
        <f>N5*M5*2</f>
        <v>411880.74038461543</v>
      </c>
      <c r="Q5" s="36">
        <f>O5+P5</f>
        <v>988513.77692307695</v>
      </c>
      <c r="R5" s="13"/>
      <c r="S5" s="46">
        <f t="shared" ref="S5:S8" si="1">R5*H5*2</f>
        <v>0</v>
      </c>
      <c r="T5" s="47">
        <f>R5*M5*2</f>
        <v>0</v>
      </c>
      <c r="U5" s="47">
        <f>S5+T5</f>
        <v>0</v>
      </c>
      <c r="V5" s="37"/>
      <c r="W5" s="48">
        <f t="shared" ref="W5:W8" si="2">(N5-R5)/N5</f>
        <v>1</v>
      </c>
    </row>
    <row r="6" spans="1:23" ht="31.95" customHeight="1" thickBot="1" x14ac:dyDescent="0.35">
      <c r="A6" s="27">
        <v>3</v>
      </c>
      <c r="B6" s="28" t="s">
        <v>31</v>
      </c>
      <c r="C6" s="29">
        <v>1</v>
      </c>
      <c r="D6" s="30">
        <v>0.25</v>
      </c>
      <c r="E6" s="30">
        <v>0.83333333333333337</v>
      </c>
      <c r="F6" s="31" t="s">
        <v>28</v>
      </c>
      <c r="G6" s="32">
        <v>0.58333333333333337</v>
      </c>
      <c r="H6" s="33">
        <f>G6*24*304</f>
        <v>4256</v>
      </c>
      <c r="I6" s="27"/>
      <c r="J6" s="27"/>
      <c r="K6" s="27"/>
      <c r="L6" s="27"/>
      <c r="M6" s="27"/>
      <c r="N6" s="34">
        <v>56.422019230769237</v>
      </c>
      <c r="O6" s="35">
        <f t="shared" si="0"/>
        <v>480264.22769230773</v>
      </c>
      <c r="P6" s="35"/>
      <c r="Q6" s="36">
        <f>O6+P6</f>
        <v>480264.22769230773</v>
      </c>
      <c r="R6" s="13"/>
      <c r="S6" s="46">
        <f t="shared" si="1"/>
        <v>0</v>
      </c>
      <c r="T6" s="47"/>
      <c r="U6" s="47">
        <f t="shared" ref="U6:U8" si="3">S6+T6</f>
        <v>0</v>
      </c>
      <c r="V6" s="37"/>
      <c r="W6" s="48">
        <f t="shared" si="2"/>
        <v>1</v>
      </c>
    </row>
    <row r="7" spans="1:23" ht="31.95" customHeight="1" thickBot="1" x14ac:dyDescent="0.35">
      <c r="A7" s="27">
        <v>4</v>
      </c>
      <c r="B7" s="28" t="s">
        <v>30</v>
      </c>
      <c r="C7" s="29">
        <v>1</v>
      </c>
      <c r="D7" s="30">
        <v>0.25</v>
      </c>
      <c r="E7" s="30">
        <v>0.83333333333333337</v>
      </c>
      <c r="F7" s="31" t="s">
        <v>28</v>
      </c>
      <c r="G7" s="32">
        <v>0.58333333333333337</v>
      </c>
      <c r="H7" s="33">
        <f>G7*24*304</f>
        <v>4256</v>
      </c>
      <c r="I7" s="27"/>
      <c r="J7" s="27"/>
      <c r="K7" s="27"/>
      <c r="L7" s="27"/>
      <c r="M7" s="27"/>
      <c r="N7" s="34">
        <v>56.422019230769237</v>
      </c>
      <c r="O7" s="35">
        <f t="shared" si="0"/>
        <v>480264.22769230773</v>
      </c>
      <c r="P7" s="35"/>
      <c r="Q7" s="36">
        <f>O7+P7</f>
        <v>480264.22769230773</v>
      </c>
      <c r="R7" s="13"/>
      <c r="S7" s="46">
        <f t="shared" si="1"/>
        <v>0</v>
      </c>
      <c r="T7" s="47"/>
      <c r="U7" s="47">
        <f t="shared" si="3"/>
        <v>0</v>
      </c>
      <c r="V7" s="37"/>
      <c r="W7" s="48">
        <f t="shared" si="2"/>
        <v>1</v>
      </c>
    </row>
    <row r="8" spans="1:23" ht="31.95" customHeight="1" thickBot="1" x14ac:dyDescent="0.35">
      <c r="A8" s="27">
        <v>5</v>
      </c>
      <c r="B8" s="28" t="s">
        <v>29</v>
      </c>
      <c r="C8" s="29">
        <v>1</v>
      </c>
      <c r="D8" s="30">
        <v>0.25</v>
      </c>
      <c r="E8" s="30">
        <v>0.58333333333333337</v>
      </c>
      <c r="F8" s="31" t="s">
        <v>28</v>
      </c>
      <c r="G8" s="32">
        <v>0.33333333333333337</v>
      </c>
      <c r="H8" s="33">
        <f>G8*24*304</f>
        <v>2432</v>
      </c>
      <c r="I8" s="27"/>
      <c r="J8" s="27"/>
      <c r="K8" s="27"/>
      <c r="L8" s="27"/>
      <c r="M8" s="27"/>
      <c r="N8" s="34">
        <v>56.422019230769237</v>
      </c>
      <c r="O8" s="35">
        <f t="shared" si="0"/>
        <v>274436.70153846155</v>
      </c>
      <c r="P8" s="35"/>
      <c r="Q8" s="36">
        <f>O8+P8</f>
        <v>274436.70153846155</v>
      </c>
      <c r="R8" s="13"/>
      <c r="S8" s="46">
        <f t="shared" si="1"/>
        <v>0</v>
      </c>
      <c r="T8" s="47"/>
      <c r="U8" s="47">
        <f t="shared" si="3"/>
        <v>0</v>
      </c>
      <c r="V8" s="37"/>
      <c r="W8" s="48">
        <f t="shared" si="2"/>
        <v>1</v>
      </c>
    </row>
    <row r="9" spans="1:23" ht="40.799999999999997" customHeight="1" x14ac:dyDescent="0.3">
      <c r="A9" s="37"/>
      <c r="B9" s="38"/>
      <c r="C9" s="38"/>
      <c r="D9" s="38"/>
      <c r="E9" s="37"/>
      <c r="F9" s="37"/>
      <c r="G9" s="37"/>
      <c r="H9" s="37"/>
      <c r="I9" s="37"/>
      <c r="J9" s="39"/>
      <c r="K9" s="39"/>
      <c r="L9" s="39"/>
      <c r="M9" s="39"/>
      <c r="N9" s="39"/>
      <c r="O9" s="40">
        <f t="shared" ref="O9:P9" si="4">SUM(O4:O8)</f>
        <v>2388231.2300000004</v>
      </c>
      <c r="P9" s="40">
        <f t="shared" si="4"/>
        <v>823761.48076923087</v>
      </c>
      <c r="Q9" s="40">
        <f>SUM(Q4:Q8)</f>
        <v>3211992.7107692314</v>
      </c>
      <c r="R9" s="43"/>
      <c r="S9" s="49">
        <f t="shared" ref="S9:U9" si="5">SUM(S4:S8)</f>
        <v>0</v>
      </c>
      <c r="T9" s="49">
        <f t="shared" si="5"/>
        <v>0</v>
      </c>
      <c r="U9" s="49">
        <f t="shared" si="5"/>
        <v>0</v>
      </c>
      <c r="V9" s="37"/>
      <c r="W9" s="37"/>
    </row>
    <row r="10" spans="1:23" s="11" customFormat="1" ht="16.95" customHeight="1" thickBot="1" x14ac:dyDescent="0.35">
      <c r="A10" s="12"/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23" ht="121.2" customHeight="1" thickBot="1" x14ac:dyDescent="0.35">
      <c r="A11" s="1" t="s">
        <v>91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</row>
  </sheetData>
  <sheetProtection algorithmName="SHA-512" hashValue="9nPLVlQVgYQoRbTiKSLoncIcX+Q8vJhjTARP8+F6gHtggsPz2PuX6SzH54tJOdNXU64Ca28khHMniV/7ExEWhg==" saltValue="bw6w5rOBCb2QieqYohs8Cg==" spinCount="100000" sheet="1" objects="1" scenarios="1" formatColumns="0" formatRows="0"/>
  <mergeCells count="9">
    <mergeCell ref="A2:A3"/>
    <mergeCell ref="I3:J3"/>
    <mergeCell ref="C2:H2"/>
    <mergeCell ref="B1:U1"/>
    <mergeCell ref="A11:O11"/>
    <mergeCell ref="N2:Q2"/>
    <mergeCell ref="R2:U2"/>
    <mergeCell ref="I2:M2"/>
    <mergeCell ref="B2:B3"/>
  </mergeCells>
  <pageMargins left="0.19685039370078741" right="0.19685039370078741" top="0.74803149606299213" bottom="0.74803149606299213" header="0.31496062992125984" footer="0.31496062992125984"/>
  <pageSetup paperSize="9" scale="70" orientation="landscape" verticalDpi="0" r:id="rId1"/>
  <headerFooter>
    <oddHeader>&amp;CALLEGATO 12 – Modello offerta economica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69367-F6A9-4A06-81E6-EDC93234A72C}">
  <dimension ref="A1:S9"/>
  <sheetViews>
    <sheetView zoomScaleNormal="100" workbookViewId="0">
      <selection activeCell="A3" sqref="A3:A5"/>
    </sheetView>
  </sheetViews>
  <sheetFormatPr defaultRowHeight="13.8" x14ac:dyDescent="0.3"/>
  <cols>
    <col min="1" max="1" width="7.44140625" style="50" customWidth="1"/>
    <col min="2" max="2" width="10.109375" style="50" customWidth="1"/>
    <col min="3" max="3" width="8.88671875" style="50"/>
    <col min="4" max="10" width="5.44140625" style="50" customWidth="1"/>
    <col min="11" max="11" width="10" style="50" customWidth="1"/>
    <col min="12" max="12" width="25.88671875" style="50" bestFit="1" customWidth="1"/>
    <col min="13" max="14" width="11.33203125" style="50" customWidth="1"/>
    <col min="15" max="15" width="17.109375" style="50" customWidth="1"/>
    <col min="16" max="16" width="11.33203125" style="50" customWidth="1"/>
    <col min="17" max="17" width="19.77734375" style="50" customWidth="1"/>
    <col min="18" max="18" width="4.44140625" style="50" customWidth="1"/>
    <col min="19" max="16384" width="8.88671875" style="50"/>
  </cols>
  <sheetData>
    <row r="1" spans="1:19" ht="40.799999999999997" customHeight="1" x14ac:dyDescent="0.3">
      <c r="A1" s="15" t="s">
        <v>27</v>
      </c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4" t="s">
        <v>50</v>
      </c>
      <c r="O1" s="53"/>
      <c r="P1" s="67" t="s">
        <v>52</v>
      </c>
      <c r="Q1" s="68"/>
    </row>
    <row r="2" spans="1:19" ht="31.8" thickBot="1" x14ac:dyDescent="0.35">
      <c r="A2" s="15" t="s">
        <v>92</v>
      </c>
      <c r="B2" s="19" t="s">
        <v>25</v>
      </c>
      <c r="C2" s="19"/>
      <c r="D2" s="19" t="s">
        <v>24</v>
      </c>
      <c r="E2" s="19"/>
      <c r="F2" s="19"/>
      <c r="G2" s="19"/>
      <c r="H2" s="19"/>
      <c r="I2" s="19"/>
      <c r="J2" s="19"/>
      <c r="K2" s="23" t="s">
        <v>55</v>
      </c>
      <c r="L2" s="23" t="s">
        <v>56</v>
      </c>
      <c r="M2" s="23" t="s">
        <v>44</v>
      </c>
      <c r="N2" s="23" t="s">
        <v>53</v>
      </c>
      <c r="O2" s="26" t="s">
        <v>54</v>
      </c>
      <c r="P2" s="51" t="s">
        <v>53</v>
      </c>
      <c r="Q2" s="69" t="s">
        <v>54</v>
      </c>
      <c r="R2" s="62"/>
      <c r="S2" s="45" t="s">
        <v>58</v>
      </c>
    </row>
    <row r="3" spans="1:19" ht="33" customHeight="1" thickBot="1" x14ac:dyDescent="0.35">
      <c r="A3" s="54">
        <v>6</v>
      </c>
      <c r="B3" s="55" t="s">
        <v>20</v>
      </c>
      <c r="C3" s="55"/>
      <c r="D3" s="56" t="s">
        <v>57</v>
      </c>
      <c r="E3" s="56"/>
      <c r="F3" s="56"/>
      <c r="G3" s="56"/>
      <c r="H3" s="56"/>
      <c r="I3" s="56"/>
      <c r="J3" s="56"/>
      <c r="K3" s="54">
        <f>M3+M4+M5</f>
        <v>15</v>
      </c>
      <c r="L3" s="57" t="s">
        <v>61</v>
      </c>
      <c r="M3" s="27">
        <v>7</v>
      </c>
      <c r="N3" s="58">
        <v>35.320444234249734</v>
      </c>
      <c r="O3" s="59">
        <f>M3*N3*3*52*2</f>
        <v>77139.850207601412</v>
      </c>
      <c r="P3" s="52"/>
      <c r="Q3" s="70">
        <f>P3*M3*3*52*2</f>
        <v>0</v>
      </c>
      <c r="R3" s="62"/>
      <c r="S3" s="48">
        <f>(N3-P3)/N3</f>
        <v>1</v>
      </c>
    </row>
    <row r="4" spans="1:19" ht="33" customHeight="1" thickBot="1" x14ac:dyDescent="0.35">
      <c r="A4" s="54"/>
      <c r="B4" s="55"/>
      <c r="C4" s="55"/>
      <c r="D4" s="56"/>
      <c r="E4" s="56"/>
      <c r="F4" s="56"/>
      <c r="G4" s="56"/>
      <c r="H4" s="56"/>
      <c r="I4" s="56"/>
      <c r="J4" s="56"/>
      <c r="K4" s="54"/>
      <c r="L4" s="57" t="s">
        <v>62</v>
      </c>
      <c r="M4" s="27">
        <v>7</v>
      </c>
      <c r="N4" s="60">
        <v>67.108844045074491</v>
      </c>
      <c r="O4" s="59">
        <f>M4*N4*3*52*2</f>
        <v>146565.7153944427</v>
      </c>
      <c r="P4" s="52"/>
      <c r="Q4" s="70">
        <f>P4*M4*3*52*2</f>
        <v>0</v>
      </c>
      <c r="R4" s="62"/>
      <c r="S4" s="48">
        <f t="shared" ref="S4:S5" si="0">(N4-P4)/N4</f>
        <v>1</v>
      </c>
    </row>
    <row r="5" spans="1:19" ht="33" customHeight="1" thickBot="1" x14ac:dyDescent="0.35">
      <c r="A5" s="54"/>
      <c r="B5" s="55"/>
      <c r="C5" s="55"/>
      <c r="D5" s="56"/>
      <c r="E5" s="56"/>
      <c r="F5" s="56"/>
      <c r="G5" s="56"/>
      <c r="H5" s="56"/>
      <c r="I5" s="56"/>
      <c r="J5" s="56"/>
      <c r="K5" s="54"/>
      <c r="L5" s="57" t="s">
        <v>60</v>
      </c>
      <c r="M5" s="27">
        <v>1</v>
      </c>
      <c r="N5" s="60">
        <v>72.406910680211951</v>
      </c>
      <c r="O5" s="61">
        <f>M5*N5*3*52*2</f>
        <v>22590.956132226129</v>
      </c>
      <c r="P5" s="52"/>
      <c r="Q5" s="71">
        <f>P5*M5*3*52*2</f>
        <v>0</v>
      </c>
      <c r="R5" s="62"/>
      <c r="S5" s="48">
        <f t="shared" si="0"/>
        <v>1</v>
      </c>
    </row>
    <row r="6" spans="1:19" ht="27" customHeight="1" thickBot="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>
        <f>SUM(O3:O5)</f>
        <v>246296.52173427024</v>
      </c>
      <c r="P6" s="73"/>
      <c r="Q6" s="72">
        <f>SUM(Q3:Q5)</f>
        <v>0</v>
      </c>
      <c r="R6" s="62"/>
      <c r="S6" s="37"/>
    </row>
    <row r="7" spans="1:19" x14ac:dyDescent="0.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ht="14.4" thickBot="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19" ht="90.6" customHeight="1" thickBot="1" x14ac:dyDescent="0.35">
      <c r="A9" s="64" t="s">
        <v>85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62"/>
      <c r="O9" s="62"/>
      <c r="P9" s="62"/>
      <c r="Q9" s="62"/>
      <c r="R9" s="62"/>
      <c r="S9" s="62"/>
    </row>
  </sheetData>
  <sheetProtection algorithmName="SHA-512" hashValue="NOARdGBtLmyrI1HmiVIR5n4Excgs/Emjbeut05RhdswPfCriBy71CmaZ+F9cWuUlg6UfqArOvy8nMJsF+aYH8w==" saltValue="hSglUWdl7OUKM4Oykn4dqg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0" orientation="landscape" verticalDpi="0" r:id="rId1"/>
  <headerFooter>
    <oddHeader>&amp;CALLEGATO 12 – Modello offerta economica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DD4E-3303-4F4A-B668-B68C3ACE3F08}">
  <dimension ref="A1:S9"/>
  <sheetViews>
    <sheetView zoomScaleNormal="100" workbookViewId="0">
      <selection activeCell="A3" sqref="A3:A5"/>
    </sheetView>
  </sheetViews>
  <sheetFormatPr defaultRowHeight="13.8" x14ac:dyDescent="0.3"/>
  <cols>
    <col min="1" max="1" width="7.6640625" style="50" customWidth="1"/>
    <col min="2" max="2" width="9.77734375" style="50" customWidth="1"/>
    <col min="3" max="3" width="8.88671875" style="50"/>
    <col min="4" max="10" width="5.44140625" style="50" customWidth="1"/>
    <col min="11" max="11" width="10" style="50" customWidth="1"/>
    <col min="12" max="12" width="25.88671875" style="50" bestFit="1" customWidth="1"/>
    <col min="13" max="14" width="11.33203125" style="50" customWidth="1"/>
    <col min="15" max="15" width="17.109375" style="50" customWidth="1"/>
    <col min="16" max="16" width="11.33203125" style="50" customWidth="1"/>
    <col min="17" max="17" width="19.33203125" style="50" customWidth="1"/>
    <col min="18" max="18" width="5.33203125" style="50" customWidth="1"/>
    <col min="19" max="16384" width="8.88671875" style="50"/>
  </cols>
  <sheetData>
    <row r="1" spans="1:19" ht="35.4" customHeight="1" x14ac:dyDescent="0.3">
      <c r="A1" s="15" t="s">
        <v>27</v>
      </c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4" t="s">
        <v>50</v>
      </c>
      <c r="O1" s="53"/>
      <c r="P1" s="67" t="s">
        <v>52</v>
      </c>
      <c r="Q1" s="68"/>
    </row>
    <row r="2" spans="1:19" ht="31.8" thickBot="1" x14ac:dyDescent="0.35">
      <c r="A2" s="15" t="s">
        <v>92</v>
      </c>
      <c r="B2" s="19" t="s">
        <v>25</v>
      </c>
      <c r="C2" s="19"/>
      <c r="D2" s="19" t="s">
        <v>24</v>
      </c>
      <c r="E2" s="19"/>
      <c r="F2" s="19"/>
      <c r="G2" s="19"/>
      <c r="H2" s="19"/>
      <c r="I2" s="19"/>
      <c r="J2" s="19"/>
      <c r="K2" s="23" t="s">
        <v>55</v>
      </c>
      <c r="L2" s="23" t="s">
        <v>56</v>
      </c>
      <c r="M2" s="23" t="s">
        <v>44</v>
      </c>
      <c r="N2" s="23" t="s">
        <v>53</v>
      </c>
      <c r="O2" s="26" t="s">
        <v>54</v>
      </c>
      <c r="P2" s="74" t="s">
        <v>53</v>
      </c>
      <c r="Q2" s="69" t="s">
        <v>54</v>
      </c>
      <c r="R2" s="62"/>
      <c r="S2" s="45" t="s">
        <v>58</v>
      </c>
    </row>
    <row r="3" spans="1:19" ht="33" customHeight="1" thickBot="1" x14ac:dyDescent="0.35">
      <c r="A3" s="54">
        <v>7</v>
      </c>
      <c r="B3" s="55" t="s">
        <v>20</v>
      </c>
      <c r="C3" s="55"/>
      <c r="D3" s="56" t="s">
        <v>59</v>
      </c>
      <c r="E3" s="56"/>
      <c r="F3" s="56"/>
      <c r="G3" s="56"/>
      <c r="H3" s="56"/>
      <c r="I3" s="56"/>
      <c r="J3" s="56"/>
      <c r="K3" s="54">
        <f>M3+M4+M5</f>
        <v>19</v>
      </c>
      <c r="L3" s="57" t="s">
        <v>61</v>
      </c>
      <c r="M3" s="27">
        <v>9</v>
      </c>
      <c r="N3" s="58">
        <v>35.320444234249734</v>
      </c>
      <c r="O3" s="59">
        <f>M3*N3*3*52*2</f>
        <v>99179.807409773261</v>
      </c>
      <c r="P3" s="52"/>
      <c r="Q3" s="70">
        <f>P3*M3*3*52*2</f>
        <v>0</v>
      </c>
      <c r="R3" s="62"/>
      <c r="S3" s="48">
        <f>(N3-P3)/N3</f>
        <v>1</v>
      </c>
    </row>
    <row r="4" spans="1:19" ht="33" customHeight="1" thickBot="1" x14ac:dyDescent="0.35">
      <c r="A4" s="54"/>
      <c r="B4" s="55"/>
      <c r="C4" s="55"/>
      <c r="D4" s="56"/>
      <c r="E4" s="56"/>
      <c r="F4" s="56"/>
      <c r="G4" s="56"/>
      <c r="H4" s="56"/>
      <c r="I4" s="56"/>
      <c r="J4" s="56"/>
      <c r="K4" s="54"/>
      <c r="L4" s="57" t="s">
        <v>62</v>
      </c>
      <c r="M4" s="27">
        <v>10</v>
      </c>
      <c r="N4" s="60">
        <v>67.108844045074491</v>
      </c>
      <c r="O4" s="59">
        <f>M4*N4*3*52*2</f>
        <v>209379.59342063242</v>
      </c>
      <c r="P4" s="52"/>
      <c r="Q4" s="70">
        <f>P4*M4*3*52*2</f>
        <v>0</v>
      </c>
      <c r="R4" s="62"/>
      <c r="S4" s="48">
        <f t="shared" ref="S4:S5" si="0">(N4-P4)/N4</f>
        <v>1</v>
      </c>
    </row>
    <row r="5" spans="1:19" ht="33" customHeight="1" thickBot="1" x14ac:dyDescent="0.35">
      <c r="A5" s="54"/>
      <c r="B5" s="55"/>
      <c r="C5" s="55"/>
      <c r="D5" s="56"/>
      <c r="E5" s="56"/>
      <c r="F5" s="56"/>
      <c r="G5" s="56"/>
      <c r="H5" s="56"/>
      <c r="I5" s="56"/>
      <c r="J5" s="56"/>
      <c r="K5" s="54"/>
      <c r="L5" s="57" t="s">
        <v>60</v>
      </c>
      <c r="M5" s="27">
        <v>0</v>
      </c>
      <c r="N5" s="60">
        <v>72.406910680211951</v>
      </c>
      <c r="O5" s="61">
        <f>M5*N5*3*52*2</f>
        <v>0</v>
      </c>
      <c r="P5" s="52"/>
      <c r="Q5" s="71">
        <f>P5*M5*3*52*2</f>
        <v>0</v>
      </c>
      <c r="R5" s="62"/>
      <c r="S5" s="48">
        <f t="shared" si="0"/>
        <v>1</v>
      </c>
    </row>
    <row r="6" spans="1:19" ht="27" customHeight="1" thickBot="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>
        <f>SUM(O3:O5)</f>
        <v>308559.40083040565</v>
      </c>
      <c r="P6" s="73"/>
      <c r="Q6" s="72">
        <f>SUM(Q3:Q5)</f>
        <v>0</v>
      </c>
      <c r="R6" s="62"/>
      <c r="S6" s="37"/>
    </row>
    <row r="7" spans="1:19" x14ac:dyDescent="0.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ht="14.4" thickBot="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19" ht="90.6" customHeight="1" thickBot="1" x14ac:dyDescent="0.35">
      <c r="A9" s="64" t="s">
        <v>85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62"/>
      <c r="O9" s="62"/>
      <c r="P9" s="62"/>
      <c r="Q9" s="62"/>
      <c r="R9" s="62"/>
      <c r="S9" s="62"/>
    </row>
  </sheetData>
  <sheetProtection algorithmName="SHA-512" hashValue="Y6uW0qbK6H1zCeGZ2QmEYq0p0gAPQ4LvxQUeWnIMBc6r+fqTgxnboB3w2mFgDUTKlDFFkWwqDstzvC4fwM7aTQ==" saltValue="iLb+rwBMvacMZ2Dh9V//Hg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0" orientation="landscape" verticalDpi="0" r:id="rId1"/>
  <headerFooter>
    <oddHeader>&amp;CALLEGATO 12 – Modello offerta economica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D099F-75B2-4C96-9267-67D0BC88D023}">
  <dimension ref="A1:S9"/>
  <sheetViews>
    <sheetView zoomScaleNormal="100" workbookViewId="0">
      <selection activeCell="A3" sqref="A3:A5"/>
    </sheetView>
  </sheetViews>
  <sheetFormatPr defaultRowHeight="13.8" x14ac:dyDescent="0.3"/>
  <cols>
    <col min="1" max="1" width="7.5546875" style="50" customWidth="1"/>
    <col min="2" max="2" width="8.88671875" style="50" customWidth="1"/>
    <col min="3" max="3" width="8.88671875" style="50"/>
    <col min="4" max="10" width="5.44140625" style="50" customWidth="1"/>
    <col min="11" max="11" width="11" style="50" customWidth="1"/>
    <col min="12" max="12" width="25.88671875" style="50" bestFit="1" customWidth="1"/>
    <col min="13" max="14" width="11.33203125" style="50" customWidth="1"/>
    <col min="15" max="15" width="17.109375" style="50" customWidth="1"/>
    <col min="16" max="16" width="11.33203125" style="50" customWidth="1"/>
    <col min="17" max="17" width="19" style="50" customWidth="1"/>
    <col min="18" max="18" width="5.33203125" style="50" customWidth="1"/>
    <col min="19" max="16384" width="8.88671875" style="50"/>
  </cols>
  <sheetData>
    <row r="1" spans="1:19" ht="39" customHeight="1" x14ac:dyDescent="0.3">
      <c r="A1" s="15" t="s">
        <v>27</v>
      </c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4" t="s">
        <v>50</v>
      </c>
      <c r="O1" s="53"/>
      <c r="P1" s="67" t="s">
        <v>52</v>
      </c>
      <c r="Q1" s="68"/>
      <c r="R1" s="62"/>
      <c r="S1" s="62"/>
    </row>
    <row r="2" spans="1:19" ht="31.8" thickBot="1" x14ac:dyDescent="0.35">
      <c r="A2" s="15" t="s">
        <v>92</v>
      </c>
      <c r="B2" s="19" t="s">
        <v>25</v>
      </c>
      <c r="C2" s="19"/>
      <c r="D2" s="19" t="s">
        <v>24</v>
      </c>
      <c r="E2" s="19"/>
      <c r="F2" s="19"/>
      <c r="G2" s="19"/>
      <c r="H2" s="19"/>
      <c r="I2" s="19"/>
      <c r="J2" s="19"/>
      <c r="K2" s="23" t="s">
        <v>55</v>
      </c>
      <c r="L2" s="23" t="s">
        <v>56</v>
      </c>
      <c r="M2" s="23" t="s">
        <v>44</v>
      </c>
      <c r="N2" s="23" t="s">
        <v>53</v>
      </c>
      <c r="O2" s="26" t="s">
        <v>54</v>
      </c>
      <c r="P2" s="74" t="s">
        <v>53</v>
      </c>
      <c r="Q2" s="69" t="s">
        <v>54</v>
      </c>
      <c r="R2" s="62"/>
      <c r="S2" s="45" t="s">
        <v>58</v>
      </c>
    </row>
    <row r="3" spans="1:19" ht="33" customHeight="1" thickBot="1" x14ac:dyDescent="0.35">
      <c r="A3" s="54">
        <v>8</v>
      </c>
      <c r="B3" s="75" t="s">
        <v>18</v>
      </c>
      <c r="C3" s="76"/>
      <c r="D3" s="56" t="s">
        <v>63</v>
      </c>
      <c r="E3" s="56"/>
      <c r="F3" s="56"/>
      <c r="G3" s="56"/>
      <c r="H3" s="56"/>
      <c r="I3" s="56"/>
      <c r="J3" s="56"/>
      <c r="K3" s="54">
        <f>M3+M4+M5</f>
        <v>33</v>
      </c>
      <c r="L3" s="57" t="s">
        <v>61</v>
      </c>
      <c r="M3" s="27">
        <v>17</v>
      </c>
      <c r="N3" s="58">
        <v>35.320444234249734</v>
      </c>
      <c r="O3" s="59">
        <f>M3*N3*3*52*2</f>
        <v>187339.6362184606</v>
      </c>
      <c r="P3" s="52"/>
      <c r="Q3" s="70">
        <f>P3*M3*3*52*2</f>
        <v>0</v>
      </c>
      <c r="R3" s="62"/>
      <c r="S3" s="48">
        <f>(N3-P3)/N3</f>
        <v>1</v>
      </c>
    </row>
    <row r="4" spans="1:19" ht="33" customHeight="1" thickBot="1" x14ac:dyDescent="0.35">
      <c r="A4" s="54"/>
      <c r="B4" s="77"/>
      <c r="C4" s="78"/>
      <c r="D4" s="56"/>
      <c r="E4" s="56"/>
      <c r="F4" s="56"/>
      <c r="G4" s="56"/>
      <c r="H4" s="56"/>
      <c r="I4" s="56"/>
      <c r="J4" s="56"/>
      <c r="K4" s="54"/>
      <c r="L4" s="57" t="s">
        <v>62</v>
      </c>
      <c r="M4" s="27">
        <v>15</v>
      </c>
      <c r="N4" s="60">
        <v>67.108844045074491</v>
      </c>
      <c r="O4" s="59">
        <f>M4*N4*3*52*2</f>
        <v>314069.39013094862</v>
      </c>
      <c r="P4" s="52"/>
      <c r="Q4" s="70">
        <f>P4*M4*3*52*2</f>
        <v>0</v>
      </c>
      <c r="R4" s="62"/>
      <c r="S4" s="48">
        <f t="shared" ref="S4:S5" si="0">(N4-P4)/N4</f>
        <v>1</v>
      </c>
    </row>
    <row r="5" spans="1:19" ht="33" customHeight="1" thickBot="1" x14ac:dyDescent="0.35">
      <c r="A5" s="54"/>
      <c r="B5" s="79"/>
      <c r="C5" s="80"/>
      <c r="D5" s="56"/>
      <c r="E5" s="56"/>
      <c r="F5" s="56"/>
      <c r="G5" s="56"/>
      <c r="H5" s="56"/>
      <c r="I5" s="56"/>
      <c r="J5" s="56"/>
      <c r="K5" s="54"/>
      <c r="L5" s="57" t="s">
        <v>60</v>
      </c>
      <c r="M5" s="27">
        <v>1</v>
      </c>
      <c r="N5" s="60">
        <v>72.406910680211951</v>
      </c>
      <c r="O5" s="61">
        <f>M5*N5*3*52*2</f>
        <v>22590.956132226129</v>
      </c>
      <c r="P5" s="52"/>
      <c r="Q5" s="71">
        <f>P5*M5*3*52*2</f>
        <v>0</v>
      </c>
      <c r="R5" s="62"/>
      <c r="S5" s="48">
        <f t="shared" si="0"/>
        <v>1</v>
      </c>
    </row>
    <row r="6" spans="1:19" ht="27" customHeight="1" thickBot="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>
        <f>SUM(O3:O5)</f>
        <v>523999.98248163541</v>
      </c>
      <c r="P6" s="73"/>
      <c r="Q6" s="72">
        <f>SUM(Q3:Q5)</f>
        <v>0</v>
      </c>
      <c r="R6" s="62"/>
      <c r="S6" s="37"/>
    </row>
    <row r="7" spans="1:19" x14ac:dyDescent="0.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ht="14.4" thickBot="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19" ht="90.6" customHeight="1" thickBot="1" x14ac:dyDescent="0.35">
      <c r="A9" s="64" t="s">
        <v>85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62"/>
      <c r="O9" s="62"/>
      <c r="P9" s="62"/>
      <c r="Q9" s="62"/>
      <c r="R9" s="62"/>
      <c r="S9" s="62"/>
    </row>
  </sheetData>
  <sheetProtection algorithmName="SHA-512" hashValue="Dd/1oG+ReS2xD0A3bRYH6dsDwhmyqqpl467T4GJgL7T9LGOiZW9HAFyo61YSj5cbrak/73UXTZ1UqCH7TmtycA==" saltValue="8WMp279t+06ifF1N3YenJw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0" orientation="landscape" verticalDpi="0" r:id="rId1"/>
  <headerFooter>
    <oddHeader>&amp;CALLEGATO 12 – Modello offerta economica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8835C-CFB2-43EE-9630-1470FD1D466C}">
  <dimension ref="A1:S9"/>
  <sheetViews>
    <sheetView zoomScaleNormal="100" workbookViewId="0">
      <selection activeCell="Q9" sqref="Q9"/>
    </sheetView>
  </sheetViews>
  <sheetFormatPr defaultRowHeight="13.8" x14ac:dyDescent="0.3"/>
  <cols>
    <col min="1" max="1" width="7.44140625" style="50" bestFit="1" customWidth="1"/>
    <col min="2" max="2" width="8.88671875" style="50" customWidth="1"/>
    <col min="3" max="3" width="8.88671875" style="50"/>
    <col min="4" max="10" width="5.44140625" style="50" customWidth="1"/>
    <col min="11" max="11" width="12" style="50" customWidth="1"/>
    <col min="12" max="12" width="29.88671875" style="50" bestFit="1" customWidth="1"/>
    <col min="13" max="13" width="6.5546875" style="50" customWidth="1"/>
    <col min="14" max="14" width="11.33203125" style="50" customWidth="1"/>
    <col min="15" max="15" width="17.109375" style="50" customWidth="1"/>
    <col min="16" max="16" width="11.33203125" style="50" customWidth="1"/>
    <col min="17" max="17" width="18.88671875" style="50" customWidth="1"/>
    <col min="18" max="18" width="4.6640625" style="50" customWidth="1"/>
    <col min="19" max="16384" width="8.88671875" style="50"/>
  </cols>
  <sheetData>
    <row r="1" spans="1:19" ht="45" customHeight="1" x14ac:dyDescent="0.3">
      <c r="A1" s="15" t="s">
        <v>27</v>
      </c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4" t="s">
        <v>50</v>
      </c>
      <c r="O1" s="53"/>
      <c r="P1" s="67" t="s">
        <v>52</v>
      </c>
      <c r="Q1" s="68"/>
      <c r="R1" s="62"/>
      <c r="S1" s="62"/>
    </row>
    <row r="2" spans="1:19" ht="31.8" thickBot="1" x14ac:dyDescent="0.35">
      <c r="A2" s="15" t="s">
        <v>92</v>
      </c>
      <c r="B2" s="19" t="s">
        <v>25</v>
      </c>
      <c r="C2" s="19"/>
      <c r="D2" s="19" t="s">
        <v>24</v>
      </c>
      <c r="E2" s="19"/>
      <c r="F2" s="19"/>
      <c r="G2" s="19"/>
      <c r="H2" s="19"/>
      <c r="I2" s="19"/>
      <c r="J2" s="19"/>
      <c r="K2" s="23" t="s">
        <v>55</v>
      </c>
      <c r="L2" s="23" t="s">
        <v>56</v>
      </c>
      <c r="M2" s="23" t="s">
        <v>44</v>
      </c>
      <c r="N2" s="23" t="s">
        <v>53</v>
      </c>
      <c r="O2" s="26" t="s">
        <v>54</v>
      </c>
      <c r="P2" s="74" t="s">
        <v>53</v>
      </c>
      <c r="Q2" s="69" t="s">
        <v>54</v>
      </c>
      <c r="R2" s="62"/>
      <c r="S2" s="45" t="s">
        <v>58</v>
      </c>
    </row>
    <row r="3" spans="1:19" ht="33" customHeight="1" thickBot="1" x14ac:dyDescent="0.35">
      <c r="A3" s="54">
        <v>9</v>
      </c>
      <c r="B3" s="75" t="s">
        <v>18</v>
      </c>
      <c r="C3" s="76"/>
      <c r="D3" s="56" t="s">
        <v>64</v>
      </c>
      <c r="E3" s="56"/>
      <c r="F3" s="56"/>
      <c r="G3" s="56"/>
      <c r="H3" s="56"/>
      <c r="I3" s="56"/>
      <c r="J3" s="56"/>
      <c r="K3" s="54">
        <f>M3+M4+M5</f>
        <v>29</v>
      </c>
      <c r="L3" s="57" t="s">
        <v>61</v>
      </c>
      <c r="M3" s="27">
        <v>17</v>
      </c>
      <c r="N3" s="58">
        <v>35.320444234249734</v>
      </c>
      <c r="O3" s="59">
        <f>M3*N3*3*52*2</f>
        <v>187339.6362184606</v>
      </c>
      <c r="P3" s="52"/>
      <c r="Q3" s="70">
        <f>P3*M3*3*52*2</f>
        <v>0</v>
      </c>
      <c r="R3" s="62"/>
      <c r="S3" s="48">
        <f>(N3-P3)/N3</f>
        <v>1</v>
      </c>
    </row>
    <row r="4" spans="1:19" ht="33" customHeight="1" thickBot="1" x14ac:dyDescent="0.35">
      <c r="A4" s="54"/>
      <c r="B4" s="77"/>
      <c r="C4" s="78"/>
      <c r="D4" s="56"/>
      <c r="E4" s="56"/>
      <c r="F4" s="56"/>
      <c r="G4" s="56"/>
      <c r="H4" s="56"/>
      <c r="I4" s="56"/>
      <c r="J4" s="56"/>
      <c r="K4" s="54"/>
      <c r="L4" s="57" t="s">
        <v>62</v>
      </c>
      <c r="M4" s="27">
        <v>12</v>
      </c>
      <c r="N4" s="60">
        <v>67.108844045074491</v>
      </c>
      <c r="O4" s="59">
        <f>M4*N4*3*52*2</f>
        <v>251255.51210475891</v>
      </c>
      <c r="P4" s="52"/>
      <c r="Q4" s="70">
        <f>P4*M4*3*52*2</f>
        <v>0</v>
      </c>
      <c r="R4" s="62"/>
      <c r="S4" s="48">
        <f t="shared" ref="S4:S5" si="0">(N4-P4)/N4</f>
        <v>1</v>
      </c>
    </row>
    <row r="5" spans="1:19" ht="33" customHeight="1" thickBot="1" x14ac:dyDescent="0.35">
      <c r="A5" s="54"/>
      <c r="B5" s="79"/>
      <c r="C5" s="80"/>
      <c r="D5" s="56"/>
      <c r="E5" s="56"/>
      <c r="F5" s="56"/>
      <c r="G5" s="56"/>
      <c r="H5" s="56"/>
      <c r="I5" s="56"/>
      <c r="J5" s="56"/>
      <c r="K5" s="54"/>
      <c r="L5" s="57" t="s">
        <v>60</v>
      </c>
      <c r="M5" s="27">
        <v>0</v>
      </c>
      <c r="N5" s="60">
        <v>72.406910680211951</v>
      </c>
      <c r="O5" s="61">
        <f>M5*N5*3*52*2</f>
        <v>0</v>
      </c>
      <c r="P5" s="52"/>
      <c r="Q5" s="71">
        <f>P5*M5*3*52*2</f>
        <v>0</v>
      </c>
      <c r="R5" s="62"/>
      <c r="S5" s="48">
        <f t="shared" si="0"/>
        <v>1</v>
      </c>
    </row>
    <row r="6" spans="1:19" ht="27" customHeight="1" thickBot="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>
        <f>SUM(O3:O5)</f>
        <v>438595.1483232195</v>
      </c>
      <c r="P6" s="73"/>
      <c r="Q6" s="72">
        <f>SUM(Q3:Q5)</f>
        <v>0</v>
      </c>
      <c r="R6" s="62"/>
      <c r="S6" s="37"/>
    </row>
    <row r="7" spans="1:19" x14ac:dyDescent="0.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ht="14.4" thickBot="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19" ht="90.6" customHeight="1" thickBot="1" x14ac:dyDescent="0.35">
      <c r="A9" s="64" t="s">
        <v>85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62"/>
      <c r="O9" s="62"/>
      <c r="P9" s="62"/>
      <c r="Q9" s="62"/>
      <c r="R9" s="62"/>
      <c r="S9" s="62"/>
    </row>
  </sheetData>
  <sheetProtection algorithmName="SHA-512" hashValue="6iE0z8ImMwUg2VXQQbng/hVxCjNiecS9JszcNm1heuGwXvXJC91XRvL+PGLfsnHPyTcxTZq3pmrklvWzuCi3eg==" saltValue="cmcxNZ6gt/oWI8xJJNf8Tg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0" orientation="landscape" verticalDpi="0" r:id="rId1"/>
  <headerFooter>
    <oddHeader>&amp;CALLEGATO 12 – Modello offerta economica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0120-DD34-4CE9-A720-E1A565B6FFFC}">
  <dimension ref="A1:S11"/>
  <sheetViews>
    <sheetView zoomScaleNormal="100" workbookViewId="0">
      <selection activeCell="P11" sqref="P11"/>
    </sheetView>
  </sheetViews>
  <sheetFormatPr defaultRowHeight="13.8" x14ac:dyDescent="0.3"/>
  <cols>
    <col min="1" max="1" width="7.109375" style="50" bestFit="1" customWidth="1"/>
    <col min="2" max="2" width="8.88671875" style="50" customWidth="1"/>
    <col min="3" max="3" width="8.88671875" style="50"/>
    <col min="4" max="10" width="5.44140625" style="50" customWidth="1"/>
    <col min="11" max="11" width="7.21875" style="50" bestFit="1" customWidth="1"/>
    <col min="12" max="12" width="38.44140625" style="50" bestFit="1" customWidth="1"/>
    <col min="13" max="13" width="4.44140625" style="50" bestFit="1" customWidth="1"/>
    <col min="14" max="14" width="11.33203125" style="50" customWidth="1"/>
    <col min="15" max="15" width="17.109375" style="50" customWidth="1"/>
    <col min="16" max="16" width="11.33203125" style="50" customWidth="1"/>
    <col min="17" max="17" width="20.109375" style="50" customWidth="1"/>
    <col min="18" max="18" width="2.77734375" style="50" customWidth="1"/>
    <col min="19" max="16384" width="8.88671875" style="50"/>
  </cols>
  <sheetData>
    <row r="1" spans="1:19" ht="41.4" customHeight="1" x14ac:dyDescent="0.3">
      <c r="A1" s="15" t="s">
        <v>27</v>
      </c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4" t="s">
        <v>50</v>
      </c>
      <c r="O1" s="53"/>
      <c r="P1" s="82" t="s">
        <v>52</v>
      </c>
      <c r="Q1" s="83"/>
      <c r="R1" s="62"/>
      <c r="S1" s="62"/>
    </row>
    <row r="2" spans="1:19" ht="31.8" thickBot="1" x14ac:dyDescent="0.35">
      <c r="A2" s="15" t="s">
        <v>92</v>
      </c>
      <c r="B2" s="19" t="s">
        <v>25</v>
      </c>
      <c r="C2" s="19"/>
      <c r="D2" s="19" t="s">
        <v>24</v>
      </c>
      <c r="E2" s="19"/>
      <c r="F2" s="19"/>
      <c r="G2" s="19"/>
      <c r="H2" s="19"/>
      <c r="I2" s="19"/>
      <c r="J2" s="19"/>
      <c r="K2" s="23" t="s">
        <v>69</v>
      </c>
      <c r="L2" s="23" t="s">
        <v>56</v>
      </c>
      <c r="M2" s="23" t="s">
        <v>44</v>
      </c>
      <c r="N2" s="23" t="s">
        <v>53</v>
      </c>
      <c r="O2" s="26" t="s">
        <v>54</v>
      </c>
      <c r="P2" s="74" t="s">
        <v>53</v>
      </c>
      <c r="Q2" s="69" t="s">
        <v>54</v>
      </c>
      <c r="R2" s="62"/>
      <c r="S2" s="45" t="s">
        <v>58</v>
      </c>
    </row>
    <row r="3" spans="1:19" ht="33" customHeight="1" thickBot="1" x14ac:dyDescent="0.35">
      <c r="A3" s="54">
        <v>10</v>
      </c>
      <c r="B3" s="55" t="s">
        <v>16</v>
      </c>
      <c r="C3" s="55"/>
      <c r="D3" s="56" t="s">
        <v>67</v>
      </c>
      <c r="E3" s="56"/>
      <c r="F3" s="56"/>
      <c r="G3" s="56"/>
      <c r="H3" s="56"/>
      <c r="I3" s="56"/>
      <c r="J3" s="56"/>
      <c r="K3" s="54">
        <f>M3+M4+M5</f>
        <v>13</v>
      </c>
      <c r="L3" s="57" t="s">
        <v>61</v>
      </c>
      <c r="M3" s="27">
        <v>6</v>
      </c>
      <c r="N3" s="58">
        <v>35.320444234249734</v>
      </c>
      <c r="O3" s="59">
        <f>M3*N3*3*52*2</f>
        <v>66119.871606515502</v>
      </c>
      <c r="P3" s="52"/>
      <c r="Q3" s="70">
        <f>P3*M3*3*52*2</f>
        <v>0</v>
      </c>
      <c r="R3" s="62"/>
      <c r="S3" s="48">
        <f>(N3-P3)/N3</f>
        <v>1</v>
      </c>
    </row>
    <row r="4" spans="1:19" ht="33" customHeight="1" thickBot="1" x14ac:dyDescent="0.35">
      <c r="A4" s="54"/>
      <c r="B4" s="55"/>
      <c r="C4" s="55"/>
      <c r="D4" s="56"/>
      <c r="E4" s="56"/>
      <c r="F4" s="56"/>
      <c r="G4" s="56"/>
      <c r="H4" s="56"/>
      <c r="I4" s="56"/>
      <c r="J4" s="56"/>
      <c r="K4" s="54"/>
      <c r="L4" s="57" t="s">
        <v>62</v>
      </c>
      <c r="M4" s="27">
        <v>7</v>
      </c>
      <c r="N4" s="60">
        <v>67.108844045074491</v>
      </c>
      <c r="O4" s="59">
        <f>M4*N4*3*52*2</f>
        <v>146565.7153944427</v>
      </c>
      <c r="P4" s="52"/>
      <c r="Q4" s="70">
        <f>P4*M4*3*52*2</f>
        <v>0</v>
      </c>
      <c r="R4" s="62"/>
      <c r="S4" s="48">
        <f t="shared" ref="S4:S5" si="0">(N4-P4)/N4</f>
        <v>1</v>
      </c>
    </row>
    <row r="5" spans="1:19" ht="33" customHeight="1" thickBot="1" x14ac:dyDescent="0.35">
      <c r="A5" s="54"/>
      <c r="B5" s="55"/>
      <c r="C5" s="55"/>
      <c r="D5" s="56"/>
      <c r="E5" s="56"/>
      <c r="F5" s="56"/>
      <c r="G5" s="56"/>
      <c r="H5" s="56"/>
      <c r="I5" s="56"/>
      <c r="J5" s="56"/>
      <c r="K5" s="54"/>
      <c r="L5" s="57" t="s">
        <v>60</v>
      </c>
      <c r="M5" s="27">
        <v>0</v>
      </c>
      <c r="N5" s="60">
        <v>72.406910680211951</v>
      </c>
      <c r="O5" s="59">
        <f>M5*N5*3*52*2</f>
        <v>0</v>
      </c>
      <c r="P5" s="52"/>
      <c r="Q5" s="70">
        <f>P5*M5*3*52*2</f>
        <v>0</v>
      </c>
      <c r="R5" s="62"/>
      <c r="S5" s="48">
        <f t="shared" si="0"/>
        <v>1</v>
      </c>
    </row>
    <row r="6" spans="1:19" s="81" customFormat="1" ht="33" customHeight="1" thickBot="1" x14ac:dyDescent="0.35">
      <c r="A6" s="84"/>
      <c r="B6" s="84"/>
      <c r="C6" s="84"/>
      <c r="D6" s="19" t="s">
        <v>24</v>
      </c>
      <c r="E6" s="19"/>
      <c r="F6" s="19"/>
      <c r="G6" s="19"/>
      <c r="H6" s="19"/>
      <c r="I6" s="19"/>
      <c r="J6" s="19"/>
      <c r="K6" s="23" t="s">
        <v>70</v>
      </c>
      <c r="L6" s="23" t="s">
        <v>56</v>
      </c>
      <c r="M6" s="23" t="s">
        <v>44</v>
      </c>
      <c r="N6" s="23" t="s">
        <v>51</v>
      </c>
      <c r="O6" s="26" t="s">
        <v>54</v>
      </c>
      <c r="P6" s="86" t="s">
        <v>51</v>
      </c>
      <c r="Q6" s="69" t="s">
        <v>54</v>
      </c>
      <c r="R6" s="84"/>
      <c r="S6" s="84"/>
    </row>
    <row r="7" spans="1:19" ht="27" customHeight="1" thickBot="1" x14ac:dyDescent="0.35">
      <c r="A7" s="62"/>
      <c r="B7" s="62"/>
      <c r="C7" s="62"/>
      <c r="D7" s="56" t="s">
        <v>2</v>
      </c>
      <c r="E7" s="56"/>
      <c r="F7" s="56"/>
      <c r="G7" s="56"/>
      <c r="H7" s="56"/>
      <c r="I7" s="56"/>
      <c r="J7" s="56"/>
      <c r="K7" s="27">
        <v>912</v>
      </c>
      <c r="L7" s="57" t="s">
        <v>68</v>
      </c>
      <c r="M7" s="27">
        <v>1</v>
      </c>
      <c r="N7" s="60">
        <v>56.422019230769237</v>
      </c>
      <c r="O7" s="59">
        <f>N7*K7*2</f>
        <v>102913.76307692309</v>
      </c>
      <c r="P7" s="52"/>
      <c r="Q7" s="71">
        <f>P7*K7*2</f>
        <v>0</v>
      </c>
      <c r="R7" s="62"/>
      <c r="S7" s="37"/>
    </row>
    <row r="8" spans="1:19" ht="29.4" customHeight="1" thickBot="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>
        <f>SUM(O3:O5)+O7</f>
        <v>315599.3500778813</v>
      </c>
      <c r="P8" s="73"/>
      <c r="Q8" s="85">
        <f>SUM(Q3:Q5)+Q7</f>
        <v>0</v>
      </c>
      <c r="R8" s="62"/>
      <c r="S8" s="62"/>
    </row>
    <row r="9" spans="1:19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19" ht="14.4" thickBot="1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spans="1:19" ht="116.4" customHeight="1" thickBot="1" x14ac:dyDescent="0.35">
      <c r="A11" s="64" t="s">
        <v>86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6"/>
      <c r="M11" s="62"/>
      <c r="N11" s="62"/>
      <c r="O11" s="62"/>
      <c r="P11" s="62"/>
      <c r="Q11" s="62"/>
      <c r="R11" s="62"/>
      <c r="S11" s="62"/>
    </row>
  </sheetData>
  <sheetProtection algorithmName="SHA-512" hashValue="AG9yWhD94uOQT5qjj+luKPEbZGdjb6KZQTlotJ8lb0vFOuevyVflqLFQ6+npfCNiBMTcaITIxP4JCfheS9MHzw==" saltValue="cDJOjXhT+nHg/upnc1qgZw==" spinCount="100000" sheet="1" objects="1" scenarios="1" formatColumns="0" formatRows="0"/>
  <mergeCells count="12">
    <mergeCell ref="P1:Q1"/>
    <mergeCell ref="B2:C2"/>
    <mergeCell ref="D2:J2"/>
    <mergeCell ref="A3:A5"/>
    <mergeCell ref="B3:C5"/>
    <mergeCell ref="D3:J5"/>
    <mergeCell ref="K3:K5"/>
    <mergeCell ref="A11:L11"/>
    <mergeCell ref="D7:J7"/>
    <mergeCell ref="D6:J6"/>
    <mergeCell ref="B1:M1"/>
    <mergeCell ref="N1:O1"/>
  </mergeCells>
  <pageMargins left="0.7" right="0.7" top="0.75" bottom="0.75" header="0.3" footer="0.3"/>
  <pageSetup paperSize="9" scale="71" orientation="landscape" verticalDpi="0" r:id="rId1"/>
  <headerFooter>
    <oddHeader>&amp;CALLEGATO 12 – Modello offerta economica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883A-FB28-4380-AD0B-AC5D41AE5984}">
  <dimension ref="A1:S11"/>
  <sheetViews>
    <sheetView zoomScaleNormal="100" workbookViewId="0">
      <selection activeCell="P12" sqref="P12"/>
    </sheetView>
  </sheetViews>
  <sheetFormatPr defaultRowHeight="13.8" x14ac:dyDescent="0.3"/>
  <cols>
    <col min="1" max="1" width="7.109375" style="50" bestFit="1" customWidth="1"/>
    <col min="2" max="2" width="8.88671875" style="50" customWidth="1"/>
    <col min="3" max="3" width="8.88671875" style="50"/>
    <col min="4" max="10" width="5.44140625" style="50" customWidth="1"/>
    <col min="11" max="11" width="10" style="50" customWidth="1"/>
    <col min="12" max="12" width="38.44140625" style="50" bestFit="1" customWidth="1"/>
    <col min="13" max="14" width="11.33203125" style="50" customWidth="1"/>
    <col min="15" max="15" width="17.109375" style="50" customWidth="1"/>
    <col min="16" max="16" width="11.33203125" style="50" customWidth="1"/>
    <col min="17" max="17" width="20.33203125" style="50" customWidth="1"/>
    <col min="18" max="18" width="4.109375" style="50" customWidth="1"/>
    <col min="19" max="16384" width="8.88671875" style="50"/>
  </cols>
  <sheetData>
    <row r="1" spans="1:19" ht="26.4" customHeight="1" x14ac:dyDescent="0.3">
      <c r="A1" s="15" t="s">
        <v>27</v>
      </c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4" t="s">
        <v>50</v>
      </c>
      <c r="O1" s="53"/>
      <c r="P1" s="82" t="s">
        <v>52</v>
      </c>
      <c r="Q1" s="83"/>
      <c r="R1" s="62"/>
      <c r="S1" s="62"/>
    </row>
    <row r="2" spans="1:19" ht="31.8" thickBot="1" x14ac:dyDescent="0.35">
      <c r="A2" s="15" t="s">
        <v>92</v>
      </c>
      <c r="B2" s="19" t="s">
        <v>25</v>
      </c>
      <c r="C2" s="19"/>
      <c r="D2" s="19" t="s">
        <v>24</v>
      </c>
      <c r="E2" s="19"/>
      <c r="F2" s="19"/>
      <c r="G2" s="19"/>
      <c r="H2" s="19"/>
      <c r="I2" s="19"/>
      <c r="J2" s="19"/>
      <c r="K2" s="23" t="s">
        <v>69</v>
      </c>
      <c r="L2" s="23" t="s">
        <v>56</v>
      </c>
      <c r="M2" s="23" t="s">
        <v>44</v>
      </c>
      <c r="N2" s="23" t="s">
        <v>53</v>
      </c>
      <c r="O2" s="26" t="s">
        <v>54</v>
      </c>
      <c r="P2" s="74" t="s">
        <v>53</v>
      </c>
      <c r="Q2" s="69" t="s">
        <v>54</v>
      </c>
      <c r="R2" s="62"/>
      <c r="S2" s="45" t="s">
        <v>58</v>
      </c>
    </row>
    <row r="3" spans="1:19" ht="33" customHeight="1" thickBot="1" x14ac:dyDescent="0.35">
      <c r="A3" s="54">
        <v>11</v>
      </c>
      <c r="B3" s="55" t="s">
        <v>13</v>
      </c>
      <c r="C3" s="55"/>
      <c r="D3" s="56" t="s">
        <v>12</v>
      </c>
      <c r="E3" s="56"/>
      <c r="F3" s="56"/>
      <c r="G3" s="56"/>
      <c r="H3" s="56"/>
      <c r="I3" s="56"/>
      <c r="J3" s="56"/>
      <c r="K3" s="54">
        <f>M3+M4+M5</f>
        <v>24</v>
      </c>
      <c r="L3" s="57" t="s">
        <v>61</v>
      </c>
      <c r="M3" s="27">
        <v>12</v>
      </c>
      <c r="N3" s="58">
        <v>35.320444234249734</v>
      </c>
      <c r="O3" s="59">
        <f>M3*N3*3*52*2</f>
        <v>132239.743213031</v>
      </c>
      <c r="P3" s="52"/>
      <c r="Q3" s="70">
        <f>P3*M3*3*52*2</f>
        <v>0</v>
      </c>
      <c r="R3" s="62"/>
      <c r="S3" s="48">
        <f>(N3-P3)/N3</f>
        <v>1</v>
      </c>
    </row>
    <row r="4" spans="1:19" ht="33" customHeight="1" thickBot="1" x14ac:dyDescent="0.35">
      <c r="A4" s="54"/>
      <c r="B4" s="55"/>
      <c r="C4" s="55"/>
      <c r="D4" s="56"/>
      <c r="E4" s="56"/>
      <c r="F4" s="56"/>
      <c r="G4" s="56"/>
      <c r="H4" s="56"/>
      <c r="I4" s="56"/>
      <c r="J4" s="56"/>
      <c r="K4" s="54"/>
      <c r="L4" s="57" t="s">
        <v>62</v>
      </c>
      <c r="M4" s="27">
        <v>12</v>
      </c>
      <c r="N4" s="60">
        <v>67.108844045074491</v>
      </c>
      <c r="O4" s="59">
        <f>M4*N4*3*52*2</f>
        <v>251255.51210475891</v>
      </c>
      <c r="P4" s="52"/>
      <c r="Q4" s="70">
        <f>P4*M4*3*52*2</f>
        <v>0</v>
      </c>
      <c r="R4" s="62"/>
      <c r="S4" s="48">
        <f t="shared" ref="S4:S7" si="0">(N4-P4)/N4</f>
        <v>1</v>
      </c>
    </row>
    <row r="5" spans="1:19" ht="33" customHeight="1" thickBot="1" x14ac:dyDescent="0.35">
      <c r="A5" s="54"/>
      <c r="B5" s="55"/>
      <c r="C5" s="55"/>
      <c r="D5" s="56"/>
      <c r="E5" s="56"/>
      <c r="F5" s="56"/>
      <c r="G5" s="56"/>
      <c r="H5" s="56"/>
      <c r="I5" s="56"/>
      <c r="J5" s="56"/>
      <c r="K5" s="54"/>
      <c r="L5" s="57" t="s">
        <v>60</v>
      </c>
      <c r="M5" s="27">
        <v>0</v>
      </c>
      <c r="N5" s="60">
        <v>72.406910680211951</v>
      </c>
      <c r="O5" s="59">
        <f>M5*N5*3*52*2</f>
        <v>0</v>
      </c>
      <c r="P5" s="52"/>
      <c r="Q5" s="70">
        <f>P5*M5*3*52*2</f>
        <v>0</v>
      </c>
      <c r="R5" s="62"/>
      <c r="S5" s="48">
        <f t="shared" si="0"/>
        <v>1</v>
      </c>
    </row>
    <row r="6" spans="1:19" s="81" customFormat="1" ht="33" customHeight="1" thickBot="1" x14ac:dyDescent="0.35">
      <c r="A6" s="84"/>
      <c r="B6" s="84"/>
      <c r="C6" s="84"/>
      <c r="D6" s="19" t="s">
        <v>24</v>
      </c>
      <c r="E6" s="19"/>
      <c r="F6" s="19"/>
      <c r="G6" s="19"/>
      <c r="H6" s="19"/>
      <c r="I6" s="19"/>
      <c r="J6" s="19"/>
      <c r="K6" s="23" t="s">
        <v>70</v>
      </c>
      <c r="L6" s="23" t="s">
        <v>56</v>
      </c>
      <c r="M6" s="23" t="s">
        <v>44</v>
      </c>
      <c r="N6" s="23" t="s">
        <v>51</v>
      </c>
      <c r="O6" s="26" t="s">
        <v>54</v>
      </c>
      <c r="P6" s="86" t="s">
        <v>51</v>
      </c>
      <c r="Q6" s="69" t="s">
        <v>54</v>
      </c>
      <c r="R6" s="84"/>
    </row>
    <row r="7" spans="1:19" ht="27" customHeight="1" thickBot="1" x14ac:dyDescent="0.35">
      <c r="A7" s="62"/>
      <c r="B7" s="62"/>
      <c r="C7" s="62"/>
      <c r="D7" s="56" t="s">
        <v>2</v>
      </c>
      <c r="E7" s="56"/>
      <c r="F7" s="56"/>
      <c r="G7" s="56"/>
      <c r="H7" s="56"/>
      <c r="I7" s="56"/>
      <c r="J7" s="56"/>
      <c r="K7" s="27">
        <v>912</v>
      </c>
      <c r="L7" s="57" t="s">
        <v>68</v>
      </c>
      <c r="M7" s="27">
        <v>1</v>
      </c>
      <c r="N7" s="60">
        <v>56.422019230769237</v>
      </c>
      <c r="O7" s="59">
        <f>N7*K7*2</f>
        <v>102913.76307692309</v>
      </c>
      <c r="P7" s="52"/>
      <c r="Q7" s="71">
        <f>P7*K7*2</f>
        <v>0</v>
      </c>
      <c r="R7" s="62"/>
      <c r="S7" s="48">
        <f t="shared" si="0"/>
        <v>1</v>
      </c>
    </row>
    <row r="8" spans="1:19" ht="29.4" customHeight="1" thickBot="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>
        <f>SUM(O3:O5)+O7</f>
        <v>486409.018394713</v>
      </c>
      <c r="P8" s="73"/>
      <c r="Q8" s="85">
        <f>SUM(Q3:Q5)+Q7</f>
        <v>0</v>
      </c>
      <c r="R8" s="62"/>
      <c r="S8" s="62"/>
    </row>
    <row r="9" spans="1:19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19" ht="14.4" thickBot="1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spans="1:19" ht="90.6" customHeight="1" thickBot="1" x14ac:dyDescent="0.35">
      <c r="A11" s="64" t="s">
        <v>86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6"/>
      <c r="M11" s="62"/>
      <c r="N11" s="62"/>
      <c r="O11" s="62"/>
      <c r="P11" s="62"/>
      <c r="Q11" s="62"/>
      <c r="R11" s="62"/>
      <c r="S11" s="62"/>
    </row>
  </sheetData>
  <sheetProtection algorithmName="SHA-512" hashValue="D/pfbJDtrGOVdkU1TJA8iLIjW1IeQCl97ux8Xxcn0auqXdJCZvylcP9HmXCXz1kY2m/NjYuUBKQPIefayDLLLw==" saltValue="0wim6RvdbrgIXpjLT7IRRg==" spinCount="100000" sheet="1" objects="1" scenarios="1" formatColumns="0" formatRows="0"/>
  <mergeCells count="12">
    <mergeCell ref="P1:Q1"/>
    <mergeCell ref="B2:C2"/>
    <mergeCell ref="D2:J2"/>
    <mergeCell ref="A3:A5"/>
    <mergeCell ref="B3:C5"/>
    <mergeCell ref="D3:J5"/>
    <mergeCell ref="K3:K5"/>
    <mergeCell ref="D6:J6"/>
    <mergeCell ref="D7:J7"/>
    <mergeCell ref="A11:L11"/>
    <mergeCell ref="B1:M1"/>
    <mergeCell ref="N1:O1"/>
  </mergeCells>
  <pageMargins left="0.7" right="0.7" top="0.75" bottom="0.75" header="0.3" footer="0.3"/>
  <pageSetup paperSize="9" scale="66" orientation="landscape" verticalDpi="0" r:id="rId1"/>
  <headerFooter>
    <oddHeader>&amp;CALLEGATO 12 – Modello offerta economica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A5C-771D-4FF7-970D-10BA6E954DB0}">
  <dimension ref="A1:S9"/>
  <sheetViews>
    <sheetView zoomScaleNormal="100" workbookViewId="0">
      <selection activeCell="P9" sqref="P9"/>
    </sheetView>
  </sheetViews>
  <sheetFormatPr defaultRowHeight="13.8" x14ac:dyDescent="0.3"/>
  <cols>
    <col min="1" max="1" width="7.109375" style="50" bestFit="1" customWidth="1"/>
    <col min="2" max="2" width="8.88671875" style="50" customWidth="1"/>
    <col min="3" max="3" width="8.88671875" style="50"/>
    <col min="4" max="10" width="5.44140625" style="50" customWidth="1"/>
    <col min="11" max="11" width="11" style="50" customWidth="1"/>
    <col min="12" max="12" width="25.88671875" style="50" bestFit="1" customWidth="1"/>
    <col min="13" max="14" width="11.33203125" style="50" customWidth="1"/>
    <col min="15" max="15" width="17.109375" style="50" customWidth="1"/>
    <col min="16" max="16" width="11.33203125" style="50" customWidth="1"/>
    <col min="17" max="17" width="19.33203125" style="50" customWidth="1"/>
    <col min="18" max="18" width="5" style="50" customWidth="1"/>
    <col min="19" max="16384" width="8.88671875" style="50"/>
  </cols>
  <sheetData>
    <row r="1" spans="1:19" ht="32.4" customHeight="1" x14ac:dyDescent="0.3">
      <c r="A1" s="15" t="s">
        <v>27</v>
      </c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4" t="s">
        <v>50</v>
      </c>
      <c r="O1" s="53"/>
      <c r="P1" s="67" t="s">
        <v>52</v>
      </c>
      <c r="Q1" s="68"/>
      <c r="R1" s="62"/>
      <c r="S1" s="62"/>
    </row>
    <row r="2" spans="1:19" ht="31.8" thickBot="1" x14ac:dyDescent="0.35">
      <c r="A2" s="15" t="s">
        <v>92</v>
      </c>
      <c r="B2" s="19" t="s">
        <v>25</v>
      </c>
      <c r="C2" s="19"/>
      <c r="D2" s="19" t="s">
        <v>24</v>
      </c>
      <c r="E2" s="19"/>
      <c r="F2" s="19"/>
      <c r="G2" s="19"/>
      <c r="H2" s="19"/>
      <c r="I2" s="19"/>
      <c r="J2" s="19"/>
      <c r="K2" s="23" t="s">
        <v>55</v>
      </c>
      <c r="L2" s="23" t="s">
        <v>56</v>
      </c>
      <c r="M2" s="23" t="s">
        <v>44</v>
      </c>
      <c r="N2" s="23" t="s">
        <v>53</v>
      </c>
      <c r="O2" s="26" t="s">
        <v>54</v>
      </c>
      <c r="P2" s="74" t="s">
        <v>53</v>
      </c>
      <c r="Q2" s="69" t="s">
        <v>54</v>
      </c>
      <c r="R2" s="62"/>
      <c r="S2" s="45" t="s">
        <v>58</v>
      </c>
    </row>
    <row r="3" spans="1:19" ht="33" customHeight="1" thickBot="1" x14ac:dyDescent="0.35">
      <c r="A3" s="54">
        <v>12</v>
      </c>
      <c r="B3" s="55" t="s">
        <v>10</v>
      </c>
      <c r="C3" s="55"/>
      <c r="D3" s="56" t="s">
        <v>65</v>
      </c>
      <c r="E3" s="56"/>
      <c r="F3" s="56"/>
      <c r="G3" s="56"/>
      <c r="H3" s="56"/>
      <c r="I3" s="56"/>
      <c r="J3" s="56"/>
      <c r="K3" s="54">
        <f>M3+M4+M5</f>
        <v>5</v>
      </c>
      <c r="L3" s="57" t="s">
        <v>61</v>
      </c>
      <c r="M3" s="27">
        <v>3</v>
      </c>
      <c r="N3" s="87">
        <v>35.320444234249734</v>
      </c>
      <c r="O3" s="59">
        <f>M3*N3*3*52*2</f>
        <v>33059.935803257751</v>
      </c>
      <c r="P3" s="52"/>
      <c r="Q3" s="70">
        <f>P3*M3*3*52*2</f>
        <v>0</v>
      </c>
      <c r="R3" s="62"/>
      <c r="S3" s="48">
        <f>(N3-P3)/N3</f>
        <v>1</v>
      </c>
    </row>
    <row r="4" spans="1:19" ht="33" customHeight="1" thickBot="1" x14ac:dyDescent="0.35">
      <c r="A4" s="54"/>
      <c r="B4" s="55"/>
      <c r="C4" s="55"/>
      <c r="D4" s="56"/>
      <c r="E4" s="56"/>
      <c r="F4" s="56"/>
      <c r="G4" s="56"/>
      <c r="H4" s="56"/>
      <c r="I4" s="56"/>
      <c r="J4" s="56"/>
      <c r="K4" s="54"/>
      <c r="L4" s="57" t="s">
        <v>62</v>
      </c>
      <c r="M4" s="27">
        <v>2</v>
      </c>
      <c r="N4" s="88">
        <v>67.108844045074491</v>
      </c>
      <c r="O4" s="59">
        <f>M4*N4*3*52*2</f>
        <v>41875.918684126489</v>
      </c>
      <c r="P4" s="52"/>
      <c r="Q4" s="70">
        <f>P4*M4*3*52*2</f>
        <v>0</v>
      </c>
      <c r="R4" s="62"/>
      <c r="S4" s="48">
        <f t="shared" ref="S4:S5" si="0">(N4-P4)/N4</f>
        <v>1</v>
      </c>
    </row>
    <row r="5" spans="1:19" ht="33" customHeight="1" thickBot="1" x14ac:dyDescent="0.35">
      <c r="A5" s="54"/>
      <c r="B5" s="55"/>
      <c r="C5" s="55"/>
      <c r="D5" s="56"/>
      <c r="E5" s="56"/>
      <c r="F5" s="56"/>
      <c r="G5" s="56"/>
      <c r="H5" s="56"/>
      <c r="I5" s="56"/>
      <c r="J5" s="56"/>
      <c r="K5" s="54"/>
      <c r="L5" s="57" t="s">
        <v>60</v>
      </c>
      <c r="M5" s="27">
        <v>0</v>
      </c>
      <c r="N5" s="88">
        <v>72.406910680211951</v>
      </c>
      <c r="O5" s="61">
        <f>M5*N5*3*52*2</f>
        <v>0</v>
      </c>
      <c r="P5" s="52"/>
      <c r="Q5" s="71">
        <f>P5*M5*3*52*2</f>
        <v>0</v>
      </c>
      <c r="R5" s="62"/>
      <c r="S5" s="48">
        <f t="shared" si="0"/>
        <v>1</v>
      </c>
    </row>
    <row r="6" spans="1:19" ht="27" customHeight="1" thickBot="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>
        <f>SUM(O3:O5)</f>
        <v>74935.854487384233</v>
      </c>
      <c r="P6" s="73"/>
      <c r="Q6" s="72">
        <f>SUM(Q3:Q5)</f>
        <v>0</v>
      </c>
      <c r="R6" s="62"/>
      <c r="S6" s="37"/>
    </row>
    <row r="7" spans="1:19" x14ac:dyDescent="0.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ht="14.4" thickBot="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19" ht="107.4" customHeight="1" thickBot="1" x14ac:dyDescent="0.35">
      <c r="A9" s="64" t="s">
        <v>85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62"/>
      <c r="O9" s="62"/>
      <c r="P9" s="62"/>
      <c r="Q9" s="62"/>
      <c r="R9" s="62"/>
      <c r="S9" s="62"/>
    </row>
  </sheetData>
  <sheetProtection algorithmName="SHA-512" hashValue="bNO250ofwbIYDWJ/glpMz0w/6X3VseN+qj0k7X2pyWI5YVujNhi3AGJAXQa+3EOc/5wRT3rouxAsxAIgqxpZfw==" saltValue="AwD4DH9JuK/tgGLX/cr2Cg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1" orientation="landscape" verticalDpi="0" r:id="rId1"/>
  <headerFooter>
    <oddHeader>&amp;CALLEGATO 12 – Modello offerta economica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2</vt:i4>
      </vt:variant>
    </vt:vector>
  </HeadingPairs>
  <TitlesOfParts>
    <vt:vector size="15" baseType="lpstr">
      <vt:lpstr>Istruzioni</vt:lpstr>
      <vt:lpstr>Servizi 1-2-3-4-5</vt:lpstr>
      <vt:lpstr>Servizio 6</vt:lpstr>
      <vt:lpstr>Servizio 7</vt:lpstr>
      <vt:lpstr>Servizio 8</vt:lpstr>
      <vt:lpstr>Servizio 9</vt:lpstr>
      <vt:lpstr>Servizio 10</vt:lpstr>
      <vt:lpstr>Servizio 11</vt:lpstr>
      <vt:lpstr>Servizio 12</vt:lpstr>
      <vt:lpstr>Servizio 13</vt:lpstr>
      <vt:lpstr>Servizio 14</vt:lpstr>
      <vt:lpstr>Servizio 15</vt:lpstr>
      <vt:lpstr>TOTALE OFFERTA</vt:lpstr>
      <vt:lpstr>'Servizi 1-2-3-4-5'!Area_stampa</vt:lpstr>
      <vt:lpstr>'TOTALE OFFERTA'!Area_stampa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Gervasi</dc:creator>
  <cp:lastModifiedBy>Alessandro Gervasi</cp:lastModifiedBy>
  <cp:lastPrinted>2023-12-01T09:18:46Z</cp:lastPrinted>
  <dcterms:created xsi:type="dcterms:W3CDTF">2023-11-30T14:31:06Z</dcterms:created>
  <dcterms:modified xsi:type="dcterms:W3CDTF">2023-12-01T09:21:08Z</dcterms:modified>
</cp:coreProperties>
</file>